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8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2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4000" windowHeight="9735" tabRatio="845" activeTab="12"/>
  </bookViews>
  <sheets>
    <sheet name="TABLERO DE KPI´s" sheetId="2" r:id="rId1"/>
    <sheet name="PRODUCCION" sheetId="3" r:id="rId2"/>
    <sheet name="MANTENIMIENTO" sheetId="4" r:id="rId3"/>
    <sheet name="COMPRAS" sheetId="5" r:id="rId4"/>
    <sheet name="VENTAS DM" sheetId="6" r:id="rId5"/>
    <sheet name="ORTOPEDIA" sheetId="7" state="hidden" r:id="rId6"/>
    <sheet name="ASEG CALIDAD" sheetId="8" r:id="rId7"/>
    <sheet name="CALIDAD" sheetId="9" r:id="rId8"/>
    <sheet name="DIR OPERACIÓN" sheetId="10" state="hidden" r:id="rId9"/>
    <sheet name="ALMACÉN" sheetId="11" r:id="rId10"/>
    <sheet name="RRHH" sheetId="12" r:id="rId11"/>
    <sheet name="FINANZAS" sheetId="13" state="hidden" r:id="rId12"/>
    <sheet name="SISTEMAS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5" i="5" l="1"/>
  <c r="AD24" i="5"/>
  <c r="AB24" i="5"/>
  <c r="Z24" i="5"/>
  <c r="X24" i="5"/>
  <c r="V24" i="5"/>
  <c r="T24" i="5"/>
  <c r="R24" i="5"/>
  <c r="P24" i="5"/>
  <c r="N24" i="5"/>
  <c r="L24" i="5"/>
  <c r="J24" i="5"/>
  <c r="H24" i="5"/>
  <c r="H21" i="3"/>
  <c r="H31" i="3"/>
  <c r="AE31" i="4"/>
  <c r="AD31" i="4"/>
  <c r="AB31" i="4"/>
  <c r="Z31" i="4"/>
  <c r="X31" i="4"/>
  <c r="V31" i="4"/>
  <c r="T31" i="4"/>
  <c r="R31" i="4"/>
  <c r="P31" i="4"/>
  <c r="N31" i="4"/>
  <c r="L31" i="4"/>
  <c r="J31" i="4"/>
  <c r="H31" i="4"/>
  <c r="AE21" i="8" l="1"/>
  <c r="V21" i="8"/>
  <c r="R21" i="8"/>
  <c r="N21" i="8"/>
  <c r="L21" i="8"/>
  <c r="J21" i="8"/>
  <c r="H21" i="8"/>
  <c r="AE23" i="8"/>
  <c r="AD20" i="11" l="1"/>
  <c r="AB20" i="11"/>
  <c r="Z20" i="11"/>
  <c r="X20" i="11"/>
  <c r="V20" i="11"/>
  <c r="T20" i="11"/>
  <c r="R20" i="11"/>
  <c r="P20" i="11"/>
  <c r="N20" i="11"/>
  <c r="L20" i="11"/>
  <c r="J20" i="11"/>
  <c r="H20" i="11"/>
  <c r="I19" i="11"/>
  <c r="J18" i="11" s="1"/>
  <c r="G19" i="11"/>
  <c r="H18" i="11" s="1"/>
  <c r="AD18" i="11"/>
  <c r="AB18" i="11"/>
  <c r="Z18" i="11"/>
  <c r="X18" i="11"/>
  <c r="V18" i="11"/>
  <c r="T18" i="11"/>
  <c r="R18" i="11"/>
  <c r="P18" i="11"/>
  <c r="N18" i="11"/>
  <c r="L18" i="11"/>
  <c r="M17" i="11"/>
  <c r="N16" i="11" s="1"/>
  <c r="K17" i="11"/>
  <c r="L16" i="11" s="1"/>
  <c r="I17" i="11"/>
  <c r="J16" i="11" s="1"/>
  <c r="AD16" i="11"/>
  <c r="AB16" i="11"/>
  <c r="Z16" i="11"/>
  <c r="X16" i="11"/>
  <c r="V16" i="11"/>
  <c r="T16" i="11"/>
  <c r="R16" i="11"/>
  <c r="P16" i="11"/>
  <c r="H16" i="11"/>
  <c r="O10" i="14" l="1"/>
  <c r="O9" i="14"/>
  <c r="O8" i="14"/>
  <c r="P18" i="2"/>
  <c r="P17" i="2"/>
  <c r="P16" i="2"/>
  <c r="P15" i="2"/>
  <c r="P14" i="2"/>
  <c r="P12" i="4"/>
  <c r="P11" i="4"/>
  <c r="P10" i="4"/>
  <c r="P9" i="4"/>
  <c r="P8" i="4"/>
  <c r="AD23" i="4"/>
  <c r="AB23" i="4"/>
  <c r="Z23" i="4"/>
  <c r="X23" i="4"/>
  <c r="V23" i="4"/>
  <c r="T23" i="4"/>
  <c r="R23" i="4"/>
  <c r="P23" i="4"/>
  <c r="N23" i="4"/>
  <c r="L23" i="4"/>
  <c r="J23" i="4"/>
  <c r="H23" i="4"/>
  <c r="AD21" i="4"/>
  <c r="AB21" i="4"/>
  <c r="Z21" i="4"/>
  <c r="X21" i="4"/>
  <c r="V21" i="4"/>
  <c r="T21" i="4"/>
  <c r="R21" i="4"/>
  <c r="P21" i="4"/>
  <c r="N21" i="4"/>
  <c r="L21" i="4"/>
  <c r="J21" i="4"/>
  <c r="H21" i="4"/>
  <c r="AD25" i="4"/>
  <c r="AB25" i="4"/>
  <c r="Z25" i="4"/>
  <c r="X25" i="4"/>
  <c r="V25" i="4"/>
  <c r="T25" i="4"/>
  <c r="R25" i="4"/>
  <c r="P25" i="4"/>
  <c r="N25" i="4"/>
  <c r="L25" i="4"/>
  <c r="J25" i="4"/>
  <c r="H25" i="4"/>
  <c r="AD19" i="4"/>
  <c r="AB19" i="4"/>
  <c r="Z19" i="4"/>
  <c r="X19" i="4"/>
  <c r="V19" i="4"/>
  <c r="T19" i="4"/>
  <c r="R19" i="4"/>
  <c r="P19" i="4"/>
  <c r="N19" i="4"/>
  <c r="L19" i="4"/>
  <c r="J19" i="4"/>
  <c r="H19" i="4"/>
  <c r="AD17" i="4"/>
  <c r="AB17" i="4"/>
  <c r="Z17" i="4"/>
  <c r="X17" i="4"/>
  <c r="V17" i="4"/>
  <c r="T17" i="4"/>
  <c r="R17" i="4"/>
  <c r="P17" i="4"/>
  <c r="N17" i="4"/>
  <c r="L17" i="4"/>
  <c r="J17" i="4"/>
  <c r="H17" i="4"/>
  <c r="AE21" i="3" l="1"/>
  <c r="AD21" i="3"/>
  <c r="AB21" i="3"/>
  <c r="Z21" i="3"/>
  <c r="X21" i="3"/>
  <c r="V21" i="3"/>
  <c r="T21" i="3"/>
  <c r="R21" i="3"/>
  <c r="P21" i="3"/>
  <c r="N21" i="3"/>
  <c r="L21" i="3"/>
  <c r="J21" i="3"/>
  <c r="AD19" i="3"/>
  <c r="AB19" i="3"/>
  <c r="Z19" i="3"/>
  <c r="AE19" i="3" s="1"/>
  <c r="X19" i="3"/>
  <c r="V19" i="3"/>
  <c r="T19" i="3"/>
  <c r="R19" i="3"/>
  <c r="P19" i="3"/>
  <c r="N19" i="3"/>
  <c r="L19" i="3"/>
  <c r="J19" i="3"/>
  <c r="H19" i="3"/>
  <c r="AD17" i="3"/>
  <c r="AB17" i="3"/>
  <c r="Z17" i="3"/>
  <c r="X17" i="3"/>
  <c r="V17" i="3"/>
  <c r="T17" i="3"/>
  <c r="AE17" i="3" s="1"/>
  <c r="R17" i="3"/>
  <c r="P17" i="3"/>
  <c r="N17" i="3"/>
  <c r="L17" i="3"/>
  <c r="J17" i="3"/>
  <c r="H17" i="3"/>
  <c r="H17" i="9" l="1"/>
  <c r="AE17" i="9"/>
  <c r="AD19" i="9"/>
  <c r="AB19" i="9"/>
  <c r="Z19" i="9"/>
  <c r="X19" i="9"/>
  <c r="V19" i="9"/>
  <c r="T19" i="9"/>
  <c r="R19" i="9"/>
  <c r="P19" i="9"/>
  <c r="N19" i="9"/>
  <c r="L19" i="9"/>
  <c r="J19" i="9"/>
  <c r="H19" i="9"/>
  <c r="AD17" i="9"/>
  <c r="AB17" i="9"/>
  <c r="Z17" i="9"/>
  <c r="X17" i="9"/>
  <c r="V17" i="9"/>
  <c r="T17" i="9"/>
  <c r="R17" i="9"/>
  <c r="P17" i="9"/>
  <c r="N17" i="9"/>
  <c r="L17" i="9"/>
  <c r="J17" i="9"/>
  <c r="AD15" i="9"/>
  <c r="AB15" i="9"/>
  <c r="Z15" i="9"/>
  <c r="X15" i="9"/>
  <c r="V15" i="9"/>
  <c r="T15" i="9"/>
  <c r="R15" i="9"/>
  <c r="P15" i="9"/>
  <c r="N15" i="9"/>
  <c r="L15" i="9"/>
  <c r="J15" i="9"/>
  <c r="H15" i="9"/>
  <c r="AE34" i="12" l="1"/>
  <c r="AE26" i="12"/>
  <c r="AD16" i="6" l="1"/>
  <c r="AB16" i="6"/>
  <c r="AD20" i="6"/>
  <c r="AB20" i="6"/>
  <c r="AD18" i="6"/>
  <c r="AB18" i="6"/>
  <c r="Z18" i="6"/>
  <c r="AD19" i="14"/>
  <c r="AB19" i="14"/>
  <c r="Z19" i="14"/>
  <c r="X19" i="14"/>
  <c r="V19" i="14"/>
  <c r="T19" i="14"/>
  <c r="R19" i="14"/>
  <c r="P19" i="14"/>
  <c r="N19" i="14"/>
  <c r="L19" i="14"/>
  <c r="J19" i="14"/>
  <c r="H19" i="14"/>
  <c r="AD17" i="14"/>
  <c r="AB17" i="14"/>
  <c r="Z17" i="14"/>
  <c r="X17" i="14"/>
  <c r="V17" i="14"/>
  <c r="T17" i="14"/>
  <c r="R17" i="14"/>
  <c r="P17" i="14"/>
  <c r="N17" i="14"/>
  <c r="L17" i="14"/>
  <c r="J17" i="14"/>
  <c r="H17" i="14"/>
  <c r="AD15" i="14"/>
  <c r="AB15" i="14"/>
  <c r="Z15" i="14"/>
  <c r="X15" i="14"/>
  <c r="V15" i="14"/>
  <c r="T15" i="14"/>
  <c r="R15" i="14"/>
  <c r="P15" i="14"/>
  <c r="N15" i="14"/>
  <c r="L15" i="14"/>
  <c r="J15" i="14"/>
  <c r="H15" i="14"/>
  <c r="H17" i="8" l="1"/>
  <c r="T21" i="2" l="1"/>
  <c r="H20" i="12"/>
  <c r="AE20" i="11"/>
  <c r="AE18" i="11"/>
  <c r="AE16" i="11"/>
  <c r="AD23" i="14" l="1"/>
  <c r="AB23" i="14"/>
  <c r="AB21" i="14"/>
  <c r="Z23" i="14"/>
  <c r="Z21" i="14"/>
  <c r="X23" i="14"/>
  <c r="X21" i="14"/>
  <c r="V23" i="14"/>
  <c r="V21" i="14"/>
  <c r="T23" i="14"/>
  <c r="T21" i="14"/>
  <c r="R23" i="14"/>
  <c r="R21" i="14"/>
  <c r="P23" i="14"/>
  <c r="P21" i="14"/>
  <c r="N23" i="14"/>
  <c r="N21" i="14"/>
  <c r="L23" i="14"/>
  <c r="L21" i="14"/>
  <c r="J23" i="14"/>
  <c r="J21" i="14"/>
  <c r="H23" i="14"/>
  <c r="H21" i="14"/>
  <c r="AD26" i="12"/>
  <c r="AD24" i="12"/>
  <c r="AB24" i="12"/>
  <c r="Z26" i="12"/>
  <c r="Z24" i="12"/>
  <c r="X26" i="12"/>
  <c r="X24" i="12"/>
  <c r="V24" i="12"/>
  <c r="T26" i="12"/>
  <c r="T24" i="12"/>
  <c r="R26" i="12"/>
  <c r="R24" i="12"/>
  <c r="P26" i="12"/>
  <c r="P24" i="12"/>
  <c r="N26" i="12"/>
  <c r="N24" i="12"/>
  <c r="L26" i="12"/>
  <c r="L24" i="12"/>
  <c r="J26" i="12"/>
  <c r="J24" i="12"/>
  <c r="H26" i="12"/>
  <c r="H24" i="12"/>
  <c r="J20" i="12"/>
  <c r="L20" i="12"/>
  <c r="N20" i="12"/>
  <c r="P20" i="12"/>
  <c r="R20" i="12"/>
  <c r="T20" i="12"/>
  <c r="V20" i="12"/>
  <c r="X20" i="12"/>
  <c r="Z20" i="12"/>
  <c r="AB20" i="12"/>
  <c r="AD20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O67" i="2" l="1"/>
  <c r="AE18" i="12"/>
  <c r="AE24" i="12"/>
  <c r="O66" i="2" s="1"/>
  <c r="AE20" i="12"/>
  <c r="Z22" i="6"/>
  <c r="X22" i="6"/>
  <c r="V22" i="6"/>
  <c r="T22" i="6"/>
  <c r="R22" i="6"/>
  <c r="P22" i="6"/>
  <c r="N22" i="6"/>
  <c r="L22" i="6"/>
  <c r="J22" i="6"/>
  <c r="H22" i="6"/>
  <c r="Z20" i="6"/>
  <c r="X20" i="6"/>
  <c r="V20" i="6"/>
  <c r="T20" i="6"/>
  <c r="R20" i="6"/>
  <c r="P20" i="6"/>
  <c r="N20" i="6"/>
  <c r="L20" i="6"/>
  <c r="J20" i="6"/>
  <c r="H20" i="6"/>
  <c r="X18" i="6"/>
  <c r="V18" i="6"/>
  <c r="T18" i="6"/>
  <c r="R18" i="6"/>
  <c r="P18" i="6"/>
  <c r="N18" i="6"/>
  <c r="L18" i="6"/>
  <c r="J18" i="6"/>
  <c r="H18" i="6"/>
  <c r="Z16" i="6"/>
  <c r="X16" i="6"/>
  <c r="V16" i="6"/>
  <c r="T16" i="6"/>
  <c r="R16" i="6"/>
  <c r="P16" i="6"/>
  <c r="N16" i="6"/>
  <c r="L16" i="6"/>
  <c r="J16" i="6"/>
  <c r="H16" i="6"/>
  <c r="H22" i="12" l="1"/>
  <c r="J22" i="12"/>
  <c r="L22" i="12"/>
  <c r="N22" i="12"/>
  <c r="P22" i="12"/>
  <c r="R22" i="12"/>
  <c r="T22" i="12"/>
  <c r="V22" i="12"/>
  <c r="X22" i="12"/>
  <c r="Z22" i="12"/>
  <c r="AB22" i="12"/>
  <c r="AD22" i="12"/>
  <c r="I60" i="2" l="1"/>
  <c r="I59" i="2"/>
  <c r="I58" i="2"/>
  <c r="D60" i="2"/>
  <c r="D59" i="2"/>
  <c r="D58" i="2"/>
  <c r="O71" i="2" l="1"/>
  <c r="O70" i="2"/>
  <c r="O52" i="2"/>
  <c r="O38" i="2"/>
  <c r="O37" i="2"/>
  <c r="AE23" i="14"/>
  <c r="O78" i="2" s="1"/>
  <c r="AE21" i="14"/>
  <c r="O77" i="2" s="1"/>
  <c r="AD21" i="14"/>
  <c r="AD20" i="13"/>
  <c r="AB20" i="13"/>
  <c r="Z20" i="13"/>
  <c r="X20" i="13"/>
  <c r="V20" i="13"/>
  <c r="T20" i="13"/>
  <c r="R20" i="13"/>
  <c r="P20" i="13"/>
  <c r="N20" i="13"/>
  <c r="L20" i="13"/>
  <c r="J20" i="13"/>
  <c r="H20" i="13"/>
  <c r="AE20" i="13" s="1"/>
  <c r="AE18" i="13"/>
  <c r="AD18" i="13"/>
  <c r="AB18" i="13"/>
  <c r="Z18" i="13"/>
  <c r="X18" i="13"/>
  <c r="V18" i="13"/>
  <c r="T18" i="13"/>
  <c r="R18" i="13"/>
  <c r="P18" i="13"/>
  <c r="N18" i="13"/>
  <c r="L18" i="13"/>
  <c r="J18" i="13"/>
  <c r="H18" i="13"/>
  <c r="AD32" i="12"/>
  <c r="AB32" i="12"/>
  <c r="Z32" i="12"/>
  <c r="X32" i="12"/>
  <c r="V32" i="12"/>
  <c r="T32" i="12"/>
  <c r="R32" i="12"/>
  <c r="P32" i="12"/>
  <c r="N32" i="12"/>
  <c r="L32" i="12"/>
  <c r="J32" i="12"/>
  <c r="H32" i="12"/>
  <c r="AE32" i="12" s="1"/>
  <c r="AE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AD26" i="11"/>
  <c r="AB26" i="11"/>
  <c r="Z26" i="11"/>
  <c r="X26" i="11"/>
  <c r="V26" i="11"/>
  <c r="T26" i="11"/>
  <c r="R26" i="11"/>
  <c r="P26" i="11"/>
  <c r="N26" i="11"/>
  <c r="L26" i="11"/>
  <c r="J26" i="11"/>
  <c r="H26" i="11"/>
  <c r="AE26" i="11" s="1"/>
  <c r="O63" i="2" s="1"/>
  <c r="AD24" i="11"/>
  <c r="AB24" i="11"/>
  <c r="Z24" i="11"/>
  <c r="X24" i="11"/>
  <c r="V24" i="11"/>
  <c r="T24" i="11"/>
  <c r="R24" i="11"/>
  <c r="P24" i="11"/>
  <c r="N24" i="11"/>
  <c r="L24" i="11"/>
  <c r="J24" i="11"/>
  <c r="H24" i="11"/>
  <c r="AE24" i="11" s="1"/>
  <c r="O62" i="2" s="1"/>
  <c r="AD23" i="10"/>
  <c r="AB23" i="10"/>
  <c r="Z23" i="10"/>
  <c r="X23" i="10"/>
  <c r="V23" i="10"/>
  <c r="T23" i="10"/>
  <c r="R23" i="10"/>
  <c r="P23" i="10"/>
  <c r="N23" i="10"/>
  <c r="L23" i="10"/>
  <c r="J23" i="10"/>
  <c r="H23" i="10"/>
  <c r="AE23" i="10" s="1"/>
  <c r="O57" i="2" s="1"/>
  <c r="AE21" i="10"/>
  <c r="O56" i="2" s="1"/>
  <c r="AD21" i="10"/>
  <c r="AB21" i="10"/>
  <c r="Z21" i="10"/>
  <c r="X21" i="10"/>
  <c r="V21" i="10"/>
  <c r="T21" i="10"/>
  <c r="R21" i="10"/>
  <c r="P21" i="10"/>
  <c r="N21" i="10"/>
  <c r="L21" i="10"/>
  <c r="J21" i="10"/>
  <c r="H21" i="10"/>
  <c r="AD23" i="9"/>
  <c r="AB23" i="9"/>
  <c r="Z23" i="9"/>
  <c r="X23" i="9"/>
  <c r="V23" i="9"/>
  <c r="T23" i="9"/>
  <c r="R23" i="9"/>
  <c r="P23" i="9"/>
  <c r="N23" i="9"/>
  <c r="L23" i="9"/>
  <c r="J23" i="9"/>
  <c r="H23" i="9"/>
  <c r="AE23" i="9" s="1"/>
  <c r="AE21" i="9"/>
  <c r="O51" i="2" s="1"/>
  <c r="AD21" i="9"/>
  <c r="AB21" i="9"/>
  <c r="Z21" i="9"/>
  <c r="X21" i="9"/>
  <c r="V21" i="9"/>
  <c r="T21" i="9"/>
  <c r="R21" i="9"/>
  <c r="P21" i="9"/>
  <c r="N21" i="9"/>
  <c r="L21" i="9"/>
  <c r="J21" i="9"/>
  <c r="H21" i="9"/>
  <c r="AD29" i="8"/>
  <c r="AB29" i="8"/>
  <c r="Z29" i="8"/>
  <c r="X29" i="8"/>
  <c r="V29" i="8"/>
  <c r="T29" i="8"/>
  <c r="R29" i="8"/>
  <c r="P29" i="8"/>
  <c r="N29" i="8"/>
  <c r="L29" i="8"/>
  <c r="J29" i="8"/>
  <c r="H29" i="8"/>
  <c r="AE29" i="8" s="1"/>
  <c r="O45" i="2" s="1"/>
  <c r="AD27" i="8"/>
  <c r="AB27" i="8"/>
  <c r="Z27" i="8"/>
  <c r="X27" i="8"/>
  <c r="V27" i="8"/>
  <c r="T27" i="8"/>
  <c r="R27" i="8"/>
  <c r="P27" i="8"/>
  <c r="N27" i="8"/>
  <c r="L27" i="8"/>
  <c r="J27" i="8"/>
  <c r="H27" i="8"/>
  <c r="AE27" i="8" s="1"/>
  <c r="O44" i="2" s="1"/>
  <c r="AD26" i="7"/>
  <c r="AB26" i="7"/>
  <c r="Z26" i="7"/>
  <c r="X26" i="7"/>
  <c r="V26" i="7"/>
  <c r="T26" i="7"/>
  <c r="R26" i="7"/>
  <c r="P26" i="7"/>
  <c r="N26" i="7"/>
  <c r="L26" i="7"/>
  <c r="J26" i="7"/>
  <c r="H26" i="7"/>
  <c r="AE26" i="7" s="1"/>
  <c r="AE24" i="7"/>
  <c r="AD24" i="7"/>
  <c r="AB24" i="7"/>
  <c r="Z24" i="7"/>
  <c r="X24" i="7"/>
  <c r="V24" i="7"/>
  <c r="T24" i="7"/>
  <c r="R24" i="7"/>
  <c r="P24" i="7"/>
  <c r="N24" i="7"/>
  <c r="L24" i="7"/>
  <c r="J24" i="7"/>
  <c r="H24" i="7"/>
  <c r="AD26" i="6"/>
  <c r="AB26" i="6"/>
  <c r="Z26" i="6"/>
  <c r="X26" i="6"/>
  <c r="V26" i="6"/>
  <c r="T26" i="6"/>
  <c r="R26" i="6"/>
  <c r="P26" i="6"/>
  <c r="N26" i="6"/>
  <c r="L26" i="6"/>
  <c r="J26" i="6"/>
  <c r="H26" i="6"/>
  <c r="AE26" i="6" s="1"/>
  <c r="AE24" i="6"/>
  <c r="AD24" i="6"/>
  <c r="AB24" i="6"/>
  <c r="Z24" i="6"/>
  <c r="X24" i="6"/>
  <c r="V24" i="6"/>
  <c r="T24" i="6"/>
  <c r="R24" i="6"/>
  <c r="P24" i="6"/>
  <c r="N24" i="6"/>
  <c r="L24" i="6"/>
  <c r="J24" i="6"/>
  <c r="H24" i="6"/>
  <c r="AD22" i="5"/>
  <c r="AB22" i="5"/>
  <c r="Z22" i="5"/>
  <c r="X22" i="5"/>
  <c r="V22" i="5"/>
  <c r="T22" i="5"/>
  <c r="R22" i="5"/>
  <c r="P22" i="5"/>
  <c r="N22" i="5"/>
  <c r="L22" i="5"/>
  <c r="J22" i="5"/>
  <c r="H22" i="5"/>
  <c r="AE22" i="5" s="1"/>
  <c r="O26" i="2" s="1"/>
  <c r="AE20" i="5"/>
  <c r="O25" i="2" s="1"/>
  <c r="AD20" i="5"/>
  <c r="AB20" i="5"/>
  <c r="Z20" i="5"/>
  <c r="X20" i="5"/>
  <c r="V20" i="5"/>
  <c r="T20" i="5"/>
  <c r="R20" i="5"/>
  <c r="P20" i="5"/>
  <c r="N20" i="5"/>
  <c r="L20" i="5"/>
  <c r="J20" i="5"/>
  <c r="H20" i="5"/>
  <c r="AD29" i="4"/>
  <c r="AB29" i="4"/>
  <c r="Z29" i="4"/>
  <c r="X29" i="4"/>
  <c r="V29" i="4"/>
  <c r="T29" i="4"/>
  <c r="R29" i="4"/>
  <c r="P29" i="4"/>
  <c r="N29" i="4"/>
  <c r="L29" i="4"/>
  <c r="J29" i="4"/>
  <c r="H29" i="4"/>
  <c r="AE29" i="4" s="1"/>
  <c r="O20" i="2" s="1"/>
  <c r="AD27" i="4"/>
  <c r="AB27" i="4"/>
  <c r="Z27" i="4"/>
  <c r="X27" i="4"/>
  <c r="V27" i="4"/>
  <c r="T27" i="4"/>
  <c r="R27" i="4"/>
  <c r="P27" i="4"/>
  <c r="N27" i="4"/>
  <c r="L27" i="4"/>
  <c r="J27" i="4"/>
  <c r="H27" i="4"/>
  <c r="AE27" i="4" s="1"/>
  <c r="O19" i="2" s="1"/>
  <c r="AE27" i="3"/>
  <c r="O12" i="2" s="1"/>
  <c r="J29" i="3"/>
  <c r="J27" i="3"/>
  <c r="H29" i="3"/>
  <c r="AE29" i="3" s="1"/>
  <c r="O13" i="2" s="1"/>
  <c r="H27" i="3"/>
  <c r="AD29" i="3"/>
  <c r="AB29" i="3"/>
  <c r="Z29" i="3"/>
  <c r="X29" i="3"/>
  <c r="V29" i="3"/>
  <c r="T29" i="3"/>
  <c r="R29" i="3"/>
  <c r="P29" i="3"/>
  <c r="N29" i="3"/>
  <c r="L29" i="3"/>
  <c r="AD27" i="3"/>
  <c r="AB27" i="3"/>
  <c r="Z27" i="3"/>
  <c r="X27" i="3"/>
  <c r="V27" i="3"/>
  <c r="T27" i="3"/>
  <c r="R27" i="3"/>
  <c r="P27" i="3"/>
  <c r="N27" i="3"/>
  <c r="L27" i="3"/>
  <c r="AD16" i="13" l="1"/>
  <c r="AB16" i="13"/>
  <c r="Z16" i="13"/>
  <c r="X16" i="13"/>
  <c r="V16" i="13"/>
  <c r="AD14" i="13"/>
  <c r="AB14" i="13"/>
  <c r="Z14" i="13"/>
  <c r="X14" i="13"/>
  <c r="V14" i="13"/>
  <c r="AD28" i="12"/>
  <c r="AB28" i="12"/>
  <c r="X28" i="12"/>
  <c r="AD22" i="11"/>
  <c r="AB22" i="11"/>
  <c r="Z22" i="11"/>
  <c r="X22" i="11"/>
  <c r="V22" i="11"/>
  <c r="AD19" i="10"/>
  <c r="AB19" i="10"/>
  <c r="Z19" i="10"/>
  <c r="X19" i="10"/>
  <c r="V19" i="10"/>
  <c r="AD17" i="10"/>
  <c r="AB17" i="10"/>
  <c r="Z17" i="10"/>
  <c r="X17" i="10"/>
  <c r="V17" i="10"/>
  <c r="AD15" i="10"/>
  <c r="AB15" i="10"/>
  <c r="Z15" i="10"/>
  <c r="X15" i="10"/>
  <c r="V15" i="10"/>
  <c r="AD25" i="8"/>
  <c r="AB25" i="8"/>
  <c r="Z25" i="8"/>
  <c r="X25" i="8"/>
  <c r="AE25" i="8" s="1"/>
  <c r="V25" i="8"/>
  <c r="V23" i="8"/>
  <c r="AD19" i="8"/>
  <c r="Z19" i="8"/>
  <c r="X19" i="8"/>
  <c r="V19" i="8"/>
  <c r="AD17" i="8"/>
  <c r="AB17" i="8"/>
  <c r="Z17" i="8"/>
  <c r="X17" i="8"/>
  <c r="V17" i="8"/>
  <c r="AD18" i="5"/>
  <c r="AB18" i="5"/>
  <c r="Z18" i="5"/>
  <c r="X18" i="5"/>
  <c r="V18" i="5"/>
  <c r="AD16" i="5"/>
  <c r="AB16" i="5"/>
  <c r="Z16" i="5"/>
  <c r="X16" i="5"/>
  <c r="V16" i="5"/>
  <c r="AD14" i="5"/>
  <c r="AB14" i="5"/>
  <c r="Z14" i="5"/>
  <c r="X14" i="5"/>
  <c r="V14" i="5"/>
  <c r="AE14" i="5"/>
  <c r="AE16" i="5"/>
  <c r="AE18" i="5"/>
  <c r="AD25" i="3"/>
  <c r="AB25" i="3"/>
  <c r="Z25" i="3"/>
  <c r="X25" i="3"/>
  <c r="V25" i="3"/>
  <c r="AD23" i="3"/>
  <c r="AB23" i="3"/>
  <c r="Z23" i="3"/>
  <c r="X23" i="3"/>
  <c r="V23" i="3"/>
  <c r="O55" i="2" l="1"/>
  <c r="O54" i="2"/>
  <c r="O53" i="2"/>
  <c r="O11" i="12"/>
  <c r="O9" i="12"/>
  <c r="O8" i="12"/>
  <c r="O10" i="11"/>
  <c r="O9" i="11"/>
  <c r="O8" i="11"/>
  <c r="O10" i="10"/>
  <c r="O9" i="10"/>
  <c r="O8" i="10"/>
  <c r="O10" i="5"/>
  <c r="T17" i="8"/>
  <c r="R17" i="8"/>
  <c r="P17" i="8"/>
  <c r="N17" i="8"/>
  <c r="L17" i="8"/>
  <c r="J17" i="8"/>
  <c r="R28" i="12"/>
  <c r="P28" i="12"/>
  <c r="N28" i="12"/>
  <c r="J28" i="12"/>
  <c r="O9" i="5"/>
  <c r="AE19" i="4"/>
  <c r="O9" i="4" s="1"/>
  <c r="AE23" i="4"/>
  <c r="O11" i="4" s="1"/>
  <c r="AE21" i="4"/>
  <c r="O10" i="4" s="1"/>
  <c r="T16" i="13"/>
  <c r="R16" i="13"/>
  <c r="P16" i="13"/>
  <c r="N16" i="13"/>
  <c r="L16" i="13"/>
  <c r="J16" i="13"/>
  <c r="T14" i="13"/>
  <c r="R14" i="13"/>
  <c r="P14" i="13"/>
  <c r="N14" i="13"/>
  <c r="L14" i="13"/>
  <c r="J14" i="13"/>
  <c r="H16" i="13"/>
  <c r="H14" i="13"/>
  <c r="O9" i="13"/>
  <c r="O11" i="7"/>
  <c r="O10" i="7"/>
  <c r="O9" i="7"/>
  <c r="O8" i="7"/>
  <c r="O36" i="2"/>
  <c r="O35" i="2"/>
  <c r="O34" i="2"/>
  <c r="O33" i="2"/>
  <c r="O12" i="12"/>
  <c r="AE19" i="14"/>
  <c r="AE17" i="14"/>
  <c r="AE15" i="14"/>
  <c r="T28" i="12"/>
  <c r="T22" i="11"/>
  <c r="R22" i="11"/>
  <c r="P22" i="11"/>
  <c r="N22" i="11"/>
  <c r="L22" i="11"/>
  <c r="J22" i="11"/>
  <c r="H22" i="11"/>
  <c r="T19" i="10"/>
  <c r="R19" i="10"/>
  <c r="P19" i="10"/>
  <c r="N19" i="10"/>
  <c r="L19" i="10"/>
  <c r="J19" i="10"/>
  <c r="H19" i="10"/>
  <c r="T17" i="10"/>
  <c r="R17" i="10"/>
  <c r="P17" i="10"/>
  <c r="N17" i="10"/>
  <c r="L17" i="10"/>
  <c r="J17" i="10"/>
  <c r="H17" i="10"/>
  <c r="T15" i="10"/>
  <c r="R15" i="10"/>
  <c r="P15" i="10"/>
  <c r="N15" i="10"/>
  <c r="L15" i="10"/>
  <c r="J15" i="10"/>
  <c r="H15" i="10"/>
  <c r="T25" i="8"/>
  <c r="R25" i="8"/>
  <c r="P25" i="8"/>
  <c r="N25" i="8"/>
  <c r="L25" i="8"/>
  <c r="J25" i="8"/>
  <c r="H25" i="8"/>
  <c r="T23" i="8"/>
  <c r="R23" i="8"/>
  <c r="P23" i="8"/>
  <c r="L23" i="8"/>
  <c r="J23" i="8"/>
  <c r="H23" i="8"/>
  <c r="T19" i="8"/>
  <c r="R19" i="8"/>
  <c r="P19" i="8"/>
  <c r="N19" i="8"/>
  <c r="L19" i="8"/>
  <c r="J19" i="8"/>
  <c r="H19" i="8"/>
  <c r="AE19" i="8" s="1"/>
  <c r="T22" i="7"/>
  <c r="R22" i="7"/>
  <c r="P22" i="7"/>
  <c r="N22" i="7"/>
  <c r="L22" i="7"/>
  <c r="J22" i="7"/>
  <c r="H22" i="7"/>
  <c r="AE22" i="7" s="1"/>
  <c r="T20" i="7"/>
  <c r="R20" i="7"/>
  <c r="P20" i="7"/>
  <c r="N20" i="7"/>
  <c r="L20" i="7"/>
  <c r="J20" i="7"/>
  <c r="H20" i="7"/>
  <c r="T18" i="7"/>
  <c r="R18" i="7"/>
  <c r="P18" i="7"/>
  <c r="N18" i="7"/>
  <c r="L18" i="7"/>
  <c r="J18" i="7"/>
  <c r="H18" i="7"/>
  <c r="AE18" i="7" s="1"/>
  <c r="T16" i="7"/>
  <c r="R16" i="7"/>
  <c r="P16" i="7"/>
  <c r="N16" i="7"/>
  <c r="L16" i="7"/>
  <c r="J16" i="7"/>
  <c r="H16" i="7"/>
  <c r="AE22" i="6"/>
  <c r="O32" i="2" s="1"/>
  <c r="AE20" i="6"/>
  <c r="O31" i="2" s="1"/>
  <c r="AE18" i="6"/>
  <c r="AE16" i="6"/>
  <c r="O8" i="6" s="1"/>
  <c r="T18" i="5"/>
  <c r="R18" i="5"/>
  <c r="P18" i="5"/>
  <c r="N18" i="5"/>
  <c r="L18" i="5"/>
  <c r="J18" i="5"/>
  <c r="H18" i="5"/>
  <c r="T16" i="5"/>
  <c r="R16" i="5"/>
  <c r="P16" i="5"/>
  <c r="N16" i="5"/>
  <c r="L16" i="5"/>
  <c r="J16" i="5"/>
  <c r="H16" i="5"/>
  <c r="T14" i="5"/>
  <c r="R14" i="5"/>
  <c r="P14" i="5"/>
  <c r="N14" i="5"/>
  <c r="L14" i="5"/>
  <c r="J14" i="5"/>
  <c r="H14" i="5"/>
  <c r="AE25" i="4"/>
  <c r="O12" i="4" s="1"/>
  <c r="AE17" i="4"/>
  <c r="O8" i="4" s="1"/>
  <c r="O9" i="3"/>
  <c r="H25" i="3"/>
  <c r="AE25" i="3" s="1"/>
  <c r="O11" i="2" s="1"/>
  <c r="H23" i="3"/>
  <c r="AE23" i="3" s="1"/>
  <c r="T25" i="3"/>
  <c r="T23" i="3"/>
  <c r="R25" i="3"/>
  <c r="R23" i="3"/>
  <c r="P25" i="3"/>
  <c r="P23" i="3"/>
  <c r="N25" i="3"/>
  <c r="N23" i="3"/>
  <c r="L25" i="3"/>
  <c r="L23" i="3"/>
  <c r="J25" i="3"/>
  <c r="J23" i="3"/>
  <c r="O40" i="2" l="1"/>
  <c r="O9" i="8"/>
  <c r="O42" i="2"/>
  <c r="O11" i="8"/>
  <c r="O43" i="2"/>
  <c r="AE28" i="12"/>
  <c r="O13" i="12" s="1"/>
  <c r="O10" i="12"/>
  <c r="AE22" i="11"/>
  <c r="O11" i="11" s="1"/>
  <c r="O29" i="2"/>
  <c r="O10" i="6"/>
  <c r="O11" i="6"/>
  <c r="O28" i="2"/>
  <c r="O9" i="6"/>
  <c r="O27" i="2"/>
  <c r="O30" i="2"/>
  <c r="O59" i="2"/>
  <c r="O7" i="2"/>
  <c r="AE17" i="10"/>
  <c r="O69" i="2"/>
  <c r="O18" i="2"/>
  <c r="O17" i="2"/>
  <c r="O9" i="2"/>
  <c r="O8" i="2"/>
  <c r="O12" i="3"/>
  <c r="O68" i="2"/>
  <c r="AE16" i="7"/>
  <c r="AE28" i="7" s="1"/>
  <c r="O76" i="2"/>
  <c r="AE16" i="13"/>
  <c r="O73" i="2" s="1"/>
  <c r="AE14" i="13"/>
  <c r="O60" i="2"/>
  <c r="AE19" i="10"/>
  <c r="AE15" i="10"/>
  <c r="AE19" i="9"/>
  <c r="AE15" i="9"/>
  <c r="AE20" i="7"/>
  <c r="T27" i="2" l="1"/>
  <c r="O41" i="2"/>
  <c r="O10" i="8"/>
  <c r="O12" i="8"/>
  <c r="O61" i="2"/>
  <c r="O8" i="8"/>
  <c r="O39" i="2"/>
  <c r="O48" i="2"/>
  <c r="O10" i="9"/>
  <c r="O47" i="2"/>
  <c r="O9" i="9"/>
  <c r="AE25" i="9"/>
  <c r="O46" i="2"/>
  <c r="T46" i="2" s="1"/>
  <c r="O8" i="9"/>
  <c r="O8" i="3"/>
  <c r="AE25" i="10"/>
  <c r="AE31" i="8"/>
  <c r="O65" i="2"/>
  <c r="O22" i="2"/>
  <c r="AE24" i="5"/>
  <c r="O21" i="2"/>
  <c r="O8" i="5"/>
  <c r="O16" i="2"/>
  <c r="AE32" i="4"/>
  <c r="O14" i="2"/>
  <c r="O15" i="2"/>
  <c r="AE28" i="11"/>
  <c r="O58" i="2"/>
  <c r="T58" i="2" s="1"/>
  <c r="O75" i="2"/>
  <c r="AE22" i="13"/>
  <c r="O72" i="2"/>
  <c r="O8" i="13"/>
  <c r="AE25" i="14"/>
  <c r="O74" i="2"/>
  <c r="O10" i="3"/>
  <c r="O64" i="2"/>
  <c r="T64" i="2" s="1"/>
  <c r="O10" i="2"/>
  <c r="O11" i="3"/>
  <c r="T39" i="2" l="1"/>
  <c r="T74" i="2"/>
</calcChain>
</file>

<file path=xl/sharedStrings.xml><?xml version="1.0" encoding="utf-8"?>
<sst xmlns="http://schemas.openxmlformats.org/spreadsheetml/2006/main" count="1590" uniqueCount="272">
  <si>
    <t>ÁREA</t>
  </si>
  <si>
    <t>OBJETIVO</t>
  </si>
  <si>
    <t>INDICADOR</t>
  </si>
  <si>
    <t>Cumplir con el presupuesto de área planificado</t>
  </si>
  <si>
    <t>Aumentar el porcentaje de cumplimiento del programa de trabajo</t>
  </si>
  <si>
    <t>(mantenimientos realizados / mantenimientos programados)*100%</t>
  </si>
  <si>
    <t>(solicitudes atendidas / solicitudes requeridas)*100%</t>
  </si>
  <si>
    <t>Disminuir el tiempo de atención a las solicitudes requeridas</t>
  </si>
  <si>
    <t>Aumentar la efectividad de los mantenimientos realizados</t>
  </si>
  <si>
    <t>MANTENIMIENTO</t>
  </si>
  <si>
    <t>Aumentar la entrega de compras a tiempo</t>
  </si>
  <si>
    <t>(compras entregadas a tiempo / compras solicitadas)*100%</t>
  </si>
  <si>
    <t>Aumentar el porcentaje de solicitudes atendidas</t>
  </si>
  <si>
    <t>(requisiciones atendidas / requisiciones solicitadas)*100%</t>
  </si>
  <si>
    <t>(proveedores de materia prima evaluados / proveedores de materia prima)*100%</t>
  </si>
  <si>
    <t>(presupuesto utilizado / presupuesto planeado)* 100%</t>
  </si>
  <si>
    <t>(mantenimientos atendidos por la misma falla / mantenimientos atendidos)*100%</t>
  </si>
  <si>
    <t>COMPRAS</t>
  </si>
  <si>
    <t>Mejorar el indice de satisfacción del cliente</t>
  </si>
  <si>
    <t>(número de encuestas con valoración de bueno, excelente y si / total de clientes encuestados)*100%</t>
  </si>
  <si>
    <t>(número de ventas concretadas / número de cotizaciones realizadas)*100%</t>
  </si>
  <si>
    <t>Aumentar la efectividad de las auditorías internas</t>
  </si>
  <si>
    <t>(auditorías realizadas  con efectividad/ auditorías programadas)*100%</t>
  </si>
  <si>
    <t>Aumentar la efectividad de la atencion a no conformidades</t>
  </si>
  <si>
    <t>(número de no conformidades atendidas / número de no conformidades registradas)*100%</t>
  </si>
  <si>
    <t xml:space="preserve">Reducir el porcentaje de no conformidades que generan desperdicio </t>
  </si>
  <si>
    <t>(número de no conformidades que generan desperdicios / número de no conformidades registradas)*100%</t>
  </si>
  <si>
    <t>(número de no conformidades por incumplimiento / número de no conformidades registradas)*100%</t>
  </si>
  <si>
    <t>CALIDAD</t>
  </si>
  <si>
    <t>Aumentar la efectividad de las revisiones por la dirección</t>
  </si>
  <si>
    <t>Cumplir con las revisiones por la dirección</t>
  </si>
  <si>
    <t>(número de revisiones por la dirección realizadas / número de revisiones por la dirección programadas)*100%</t>
  </si>
  <si>
    <t>(compromisos concluidos / número de compromisos revisados por la dirección)*100%</t>
  </si>
  <si>
    <t>Aumentar la productividad de la planta</t>
  </si>
  <si>
    <t>(número de órdenes de trabajo general entregadas / número de órdenes de trabajo general emitidas)</t>
  </si>
  <si>
    <t>DIRECCIÓN DE OPERACIÓN</t>
  </si>
  <si>
    <t>(número de registros que coinciden con lo que hay en existencia/ número de registros de inventario)*100%</t>
  </si>
  <si>
    <t>(número de despachos efectivos / número de despachos registrados)*100%</t>
  </si>
  <si>
    <t>ALMACÉN</t>
  </si>
  <si>
    <t>Cumplir con el porcentaje de la plantilla laboral autorizada</t>
  </si>
  <si>
    <t>Reducir la rotación de personal por causas imputables a la empresa</t>
  </si>
  <si>
    <t>(rotación neta / número de trabajadores)*100%</t>
  </si>
  <si>
    <t>Mejorar el clima laboral</t>
  </si>
  <si>
    <t>(recomendaciones registradas / recomendaciones atendidas)*100%</t>
  </si>
  <si>
    <t>(cursos realizados / cursos programados)*100%</t>
  </si>
  <si>
    <t>Detectar las necesidades de capacitación de los trabajadores</t>
  </si>
  <si>
    <t>Aumentar la efectividad de la capacitación</t>
  </si>
  <si>
    <t>(número de evaluaciones de conocimiento adquirido documentadas / número de capacitaciones realizadas)*100%</t>
  </si>
  <si>
    <t>RECURSOS HUMANOS</t>
  </si>
  <si>
    <t>Aumentar la efectividad en la cobranza</t>
  </si>
  <si>
    <t>(facturas pagadas / facturas emitidas)*100%</t>
  </si>
  <si>
    <t>Aumentar la efectividad de los pagos</t>
  </si>
  <si>
    <t>(facturas pagadas / facturas recibidas)*100%</t>
  </si>
  <si>
    <t>(número de solicitudes atendidas a tiempo/ solicitudes requeridas)*100%</t>
  </si>
  <si>
    <t>Reducir tiempos muertos</t>
  </si>
  <si>
    <t>Reducir el porcentaje de reprocesos</t>
  </si>
  <si>
    <t>Reducir el porcentaje de no conformidades generadas por incumplimiento de los requisitos</t>
  </si>
  <si>
    <t>Aumentar el porcentaje de cumplimiento de inventarios</t>
  </si>
  <si>
    <t>CONTABILIDAD Y FINANZAS</t>
  </si>
  <si>
    <t>UNIDAD DE MEDIDA</t>
  </si>
  <si>
    <t>Porcentaje</t>
  </si>
  <si>
    <t>META</t>
  </si>
  <si>
    <t>FRECUENCIA DE MEDICIÓN</t>
  </si>
  <si>
    <t>ÓPTIMO</t>
  </si>
  <si>
    <t>TOLERABLE</t>
  </si>
  <si>
    <t>DEFICIENTE</t>
  </si>
  <si>
    <t>RESPONSABLE</t>
  </si>
  <si>
    <t>Anual</t>
  </si>
  <si>
    <t>CRITERIOS DE EVALUACIÓN</t>
  </si>
  <si>
    <t>SISTEMA DE GESTIÓN DE CALIDAD</t>
  </si>
  <si>
    <t>TABLERO DE KPI´s</t>
  </si>
  <si>
    <t>Semestral</t>
  </si>
  <si>
    <t xml:space="preserve">Aumentar el porcentaje de evaluación de los proveedores de materia prima </t>
  </si>
  <si>
    <t>FECHA DE ACTUALIZACIÓN:
-----------------------</t>
  </si>
  <si>
    <t>VERSIÓN:
00</t>
  </si>
  <si>
    <t>PÁGINA:
1 de 1</t>
  </si>
  <si>
    <t>RESULTADOS ACTUAL</t>
  </si>
  <si>
    <t>Trimestral</t>
  </si>
  <si>
    <t>Mensual</t>
  </si>
  <si>
    <t>Aumentar el porcentaje de disponibilidad  de equipos</t>
  </si>
  <si>
    <t>(horas de uso de equipos / horas disponibles de equipos)*100%</t>
  </si>
  <si>
    <t>Mejorar el porcentaje de cotizaciónes concretadas</t>
  </si>
  <si>
    <t>Bimestral</t>
  </si>
  <si>
    <t>anual</t>
  </si>
  <si>
    <t>(número de trabajadores existentes / número de puestos autorizados para cubrir)*100%</t>
  </si>
  <si>
    <t>Alta Dirección</t>
  </si>
  <si>
    <t>ASEGURAMIENTO DE CALIDAD</t>
  </si>
  <si>
    <t>LIBERACION DE INSUMOS</t>
  </si>
  <si>
    <t># DE ORDENES / # ORDENES INSPECCIONADAS X 100</t>
  </si>
  <si>
    <t>RESPONSABLE SANITARIO</t>
  </si>
  <si>
    <t>LIBERACION DE PROCESOS</t>
  </si>
  <si>
    <t>JEFE DE ASEG CAL</t>
  </si>
  <si>
    <t>CÓDIGO</t>
  </si>
  <si>
    <t>Gerente De produccion</t>
  </si>
  <si>
    <t>Jefe de Mantenimiento</t>
  </si>
  <si>
    <t>Coordinador de Compras</t>
  </si>
  <si>
    <t>PLANEACION DE VENTAS ANUALES $/ # VENTAS REALIZADAS $ X 100</t>
  </si>
  <si>
    <t>TOTAL DE ENTREGAS REALIZADAS EN TIEMPO Y FORMA / TOTAL DE  PEDIDOS GENERADOS *100</t>
  </si>
  <si>
    <t>INVENTARIO EN SISTEMA / INVENTARIO FISICO X 100</t>
  </si>
  <si>
    <t>Gerente de ventas</t>
  </si>
  <si>
    <t>VENTAS DM</t>
  </si>
  <si>
    <t>VENTAS ORTOPEDIA</t>
  </si>
  <si>
    <t>Jefe de Almacén</t>
  </si>
  <si>
    <t>Gerente RH</t>
  </si>
  <si>
    <t>Jefe de planeaccion financiera</t>
  </si>
  <si>
    <t>Aumentar la efectividad en el surtido de productos y materiales</t>
  </si>
  <si>
    <t>Control de los inventarios</t>
  </si>
  <si>
    <t>Cumplir con del programa de trabajo mensual</t>
  </si>
  <si>
    <t>Tiempo presencial / tiempo extra *100</t>
  </si>
  <si>
    <t>Reducir el porcentaje de piezas rechazadas o reprocesadas</t>
  </si>
  <si>
    <t>(Producto rechazado / Producto liberado)*100%</t>
  </si>
  <si>
    <t># Piezas total op / # Piezas totales reprocesadas *100</t>
  </si>
  <si>
    <t>FECHA DE ELABORACIÓN:
10/07/2024</t>
  </si>
  <si>
    <t>SISTEMAS</t>
  </si>
  <si>
    <t>Planeacion de mantenimiento de equipos</t>
  </si>
  <si>
    <t>cumplir al programa de mantenimiento preventivo de los equipos de computo</t>
  </si>
  <si>
    <t>cumplimento al programa de respaldo a los equipos de computo</t>
  </si>
  <si>
    <t>Cumplimiento al programa de manrtenimiento preventivo a los servidores o software</t>
  </si>
  <si>
    <t>Mantenimiento a servidores o software</t>
  </si>
  <si>
    <t>Entregas a Cliente</t>
  </si>
  <si>
    <t>Caducidades y Mermas</t>
  </si>
  <si>
    <t>Planificacion de Ventas Individuales</t>
  </si>
  <si>
    <t>Planeacion de Respaldo de equipos</t>
  </si>
  <si>
    <t>(Número de capacitacíones atendidas / número de capacitaciones sugeridas)*100%</t>
  </si>
  <si>
    <t>Planificacion de Ventas Anuales</t>
  </si>
  <si>
    <t>Planificacion de Ventas anuales</t>
  </si>
  <si>
    <t>Procedimientos Actualizados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</si>
  <si>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</si>
  <si>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</si>
  <si>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</si>
  <si>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</si>
  <si>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</si>
  <si>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</si>
  <si>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</si>
  <si>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</si>
  <si>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</si>
  <si>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</si>
  <si>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</si>
  <si>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</si>
  <si>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</t>
  </si>
  <si>
    <t>RESULTADO</t>
  </si>
  <si>
    <t># Piezas total op</t>
  </si>
  <si>
    <t># Piezas totales reprocesadas</t>
  </si>
  <si>
    <t>Producto liberado</t>
  </si>
  <si>
    <t>Producto rechazado</t>
  </si>
  <si>
    <t>TABLERO DE KPI´s  PRODUCCION / OPERACIONES</t>
  </si>
  <si>
    <t>PROMEDIO</t>
  </si>
  <si>
    <t>TABLERO DE KPI´s  COMPRAS</t>
  </si>
  <si>
    <t>TABLERO DE KPI´s  MANTENIMIENTO</t>
  </si>
  <si>
    <t>TABLERO DE KPI´s  ASEGURAMIENTO DE CALIDAD</t>
  </si>
  <si>
    <t>TABLERO DE KPI´s  CALIDAD</t>
  </si>
  <si>
    <t>TABLERO DE KPI´s  DIRECCIÓN DE OPERACIÓN</t>
  </si>
  <si>
    <t>TABLERO DE KPI´s  ALMACÉN</t>
  </si>
  <si>
    <t>TABLERO DE KPI´s  RECURSOS HUMANOS</t>
  </si>
  <si>
    <t>TABLERO DE KPI´s  SISTEMAS</t>
  </si>
  <si>
    <t>horas de uso de equipos</t>
  </si>
  <si>
    <t>horas disponibles de equipos</t>
  </si>
  <si>
    <t>facturas pagadas</t>
  </si>
  <si>
    <t>facturas emitidas</t>
  </si>
  <si>
    <t>facturas recibidas</t>
  </si>
  <si>
    <t>ORDENES PROGRAMADAS</t>
  </si>
  <si>
    <t>ORDENES REALIZADAS</t>
  </si>
  <si>
    <t>TABLERO DE KPI´s  COMERCIAL DISPOSITIVOS MEDICOS</t>
  </si>
  <si>
    <t>TABLERO DE KPI´s  ORTOPEDIA</t>
  </si>
  <si>
    <t>TABLERO DE KPI´s  FINANZAS</t>
  </si>
  <si>
    <t>número de trabajadores existentes</t>
  </si>
  <si>
    <t>número de puestos autorizados para cubrir</t>
  </si>
  <si>
    <t>rotación neta</t>
  </si>
  <si>
    <t>número de trabajadores</t>
  </si>
  <si>
    <t>recomendaciones registradas</t>
  </si>
  <si>
    <t>recomendaciones atendidas</t>
  </si>
  <si>
    <t>Número de capacitacíones atendidas</t>
  </si>
  <si>
    <t>número de capacitaciones sugeridas</t>
  </si>
  <si>
    <t>número de evaluaciones de conocimiento adquirido documentadas</t>
  </si>
  <si>
    <t>número de capacitaciones realizadas</t>
  </si>
  <si>
    <t>coordinador de sistemas</t>
  </si>
  <si>
    <t>número de solicitudes atendidas a tiempo</t>
  </si>
  <si>
    <t>solicitudes requeridas</t>
  </si>
  <si>
    <t>mantenimientos atendidos por la misma falla</t>
  </si>
  <si>
    <t>mantenimientos atendidos</t>
  </si>
  <si>
    <t>compras entregadas a tiempo</t>
  </si>
  <si>
    <t>compras solicitadas</t>
  </si>
  <si>
    <t>proveedores de materia prima evaluados</t>
  </si>
  <si>
    <t>proveedores de materia prima</t>
  </si>
  <si>
    <t>requisiciones atendidas</t>
  </si>
  <si>
    <t>requisiciones solicitadas</t>
  </si>
  <si>
    <t>PLANEACION DE VENTAS ANUALES $</t>
  </si>
  <si>
    <t># VENTAS REALIZADAS $</t>
  </si>
  <si>
    <t>número de encuestas</t>
  </si>
  <si>
    <t>total de clientes</t>
  </si>
  <si>
    <t xml:space="preserve"> # VENTAS REALIZADAS $</t>
  </si>
  <si>
    <t>número de registros que coinciden con lo que hay en existencia</t>
  </si>
  <si>
    <t>número de registros de inventario</t>
  </si>
  <si>
    <t># ORDENES INSPECCIONADAS</t>
  </si>
  <si>
    <t>número de revisiones por la dirección realizadas</t>
  </si>
  <si>
    <t>número de revisiones por la dirección programadas</t>
  </si>
  <si>
    <t>compromisos concluidos</t>
  </si>
  <si>
    <t>número de compromisos revisados por la dirección</t>
  </si>
  <si>
    <t>número de órdenes de trabajo general entregadas</t>
  </si>
  <si>
    <t>número de órdenes de trabajo general emitidas</t>
  </si>
  <si>
    <t xml:space="preserve">Tiempo presencial </t>
  </si>
  <si>
    <t xml:space="preserve">tiempo extra </t>
  </si>
  <si>
    <t>TOTAL DE ENTREGAS REALIZADAS EN TIEMPO Y FORMA</t>
  </si>
  <si>
    <t>TOTAL DE  PEDIDOS GENERADOS</t>
  </si>
  <si>
    <t>INVENTARIO EN SISTEMA</t>
  </si>
  <si>
    <t>INVENTARIO FISICO</t>
  </si>
  <si>
    <t>(Hallazgos detectados / Hallazgos cerrados)*100%</t>
  </si>
  <si>
    <t>Cierre de Reportes detectos en el proceso</t>
  </si>
  <si>
    <t>(Reportes detectados / Reportes cerrados)*100%</t>
  </si>
  <si>
    <t>Cierre de no confomides o hallazgos de Auditoria</t>
  </si>
  <si>
    <t>Jefe de Aseg Cal</t>
  </si>
  <si>
    <t>Liberacion de insumos</t>
  </si>
  <si>
    <t>Liberacion de Procesos</t>
  </si>
  <si>
    <t>Hallazgos detectados</t>
  </si>
  <si>
    <t>Hallazgos cerrados</t>
  </si>
  <si>
    <t>Reportes detectados</t>
  </si>
  <si>
    <t>Reportes cerrados</t>
  </si>
  <si>
    <t>Cierre de Reportes defectos en el proceso</t>
  </si>
  <si>
    <t>FECHA DE ACTUALIZACIÓN:
10-NOV-2025</t>
  </si>
  <si>
    <t>FECHA DE ELABORACIÓN:
10-ENE-2025</t>
  </si>
  <si>
    <t>VERSIÓN:
01</t>
  </si>
  <si>
    <t>Cumplimiento del Programa de Capacitación</t>
  </si>
  <si>
    <t>FECHA DE ACTUALIZACIÓN:
27-DIC-2025</t>
  </si>
  <si>
    <t># ventas realizadas $</t>
  </si>
  <si>
    <t>Planeacion de ventas anuales $</t>
  </si>
  <si>
    <t>Número de encuestas</t>
  </si>
  <si>
    <t>Total de clientes</t>
  </si>
  <si>
    <t>Número de ventas concretadas</t>
  </si>
  <si>
    <t>Número de cotizaciones realizadas</t>
  </si>
  <si>
    <t>Responsable Sanitario</t>
  </si>
  <si>
    <t>PROMEDIO GENERAL</t>
  </si>
  <si>
    <t xml:space="preserve">PRODUCCIÓN </t>
  </si>
  <si>
    <t>Aumentar la efectividad de la atención de los controles de cambios</t>
  </si>
  <si>
    <t>(CC atendidos / CC registrados)*100%</t>
  </si>
  <si>
    <t>Aumentar la efectividad de quejas recibidas</t>
  </si>
  <si>
    <t>(Quejas recibidas/ quejas atendidas efectivas)*100%</t>
  </si>
  <si>
    <t>Quejas Atendidas</t>
  </si>
  <si>
    <t># Procedimiento Totales</t>
  </si>
  <si>
    <t>Auditorías Realizadas  con efectividad</t>
  </si>
  <si>
    <t>Auditorías Programadas</t>
  </si>
  <si>
    <t>Numero de no conformidades atendidas</t>
  </si>
  <si>
    <t>Número de no Conformidades Registradas</t>
  </si>
  <si>
    <t>Controles de cambios Registrados</t>
  </si>
  <si>
    <t>Controles de cambios Atendidos y/o cerrados</t>
  </si>
  <si>
    <t>Quejas Recibidas</t>
  </si>
  <si>
    <t>Numero de Procedimientos vigentes / Numero de Procedimientos Actualizados X 100</t>
  </si>
  <si>
    <t>ÍNDICE DE CALIDAD EN LA RECEPCIÓN DE INSUMOS</t>
  </si>
  <si>
    <t>(CANTIDAD DE MATERIA PRIMA RECIBIDA EN BUEN ESTADO  / CANTIDAD TOTAL DE MATERIA PRIMA) *100</t>
  </si>
  <si>
    <t>CANTIDAD DE MATERIA PRIMA RECIBIDA EN BUEN ESTADO / CANTIDAD TOTAL DE MATERIA PRIMA</t>
  </si>
  <si>
    <t>INDICE DE UNIDADES DEFECTUOSAS PARA PRODCUTO ESTERIL</t>
  </si>
  <si>
    <t>(CANTIDAD DE UNIDADES DEFECTUOSAS / CANTIDAD ENVIADA A ESTERILIZACIÓN MENSUAL) *100</t>
  </si>
  <si>
    <t>CANTIDAD DE UNIDADES DEFECTUOSAS</t>
  </si>
  <si>
    <t>CANTIDAD ENVIADA A ESTERILIZACIÓN</t>
  </si>
  <si>
    <t xml:space="preserve">INDICE DE CALIDAD EN LA LIBERACIÓN DE PRODUCTO </t>
  </si>
  <si>
    <t>(No. LOTES LIBERADOS / No. DE LOTES FABRICADOS)*100</t>
  </si>
  <si>
    <t>No. DE LOTES LIBERADOS</t>
  </si>
  <si>
    <t>No. DE LOTES FABRICADOS</t>
  </si>
  <si>
    <t xml:space="preserve">Promedio produccion VS forecast de venta </t>
  </si>
  <si>
    <t xml:space="preserve">Suma del cumplimiento </t>
  </si>
  <si>
    <t xml:space="preserve">partidas del mes </t>
  </si>
  <si>
    <t xml:space="preserve">Eficiencia Operativa </t>
  </si>
  <si>
    <t>Ordenes producidas/ordenes  lanzadas *100</t>
  </si>
  <si>
    <t>Ordenes producidas</t>
  </si>
  <si>
    <t xml:space="preserve">Ordenes Lanzadas </t>
  </si>
  <si>
    <t xml:space="preserve">Producto no conforme </t>
  </si>
  <si>
    <t>PZ rechazadas / PZ fabricadas</t>
  </si>
  <si>
    <t>PZ rechazadas</t>
  </si>
  <si>
    <t xml:space="preserve">PZ fabricadas </t>
  </si>
  <si>
    <t>mantenimientos realizados</t>
  </si>
  <si>
    <t>mantenimientos programados</t>
  </si>
  <si>
    <t>solicitudes atendidas</t>
  </si>
  <si>
    <t>cumplimento general  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</si>
</sst>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0000000000000%"/>
    <numFmt numFmtId="166" formatCode="0.0%"/>
    <numFmt numFmtId="167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F1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9" fontId="2" fillId="0" borderId="29" xfId="1" applyNumberFormat="1" applyFont="1" applyBorder="1" applyAlignment="1">
      <alignment horizontal="center" vertical="center"/>
    </xf>
    <xf numFmtId="9" fontId="2" fillId="0" borderId="3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9" fontId="2" fillId="0" borderId="28" xfId="0" applyNumberFormat="1" applyFont="1" applyBorder="1" applyAlignment="1">
      <alignment horizontal="center" vertical="center"/>
    </xf>
    <xf numFmtId="9" fontId="2" fillId="0" borderId="29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9" fontId="2" fillId="4" borderId="28" xfId="2" applyFont="1" applyFill="1" applyBorder="1" applyAlignment="1">
      <alignment horizontal="center" vertical="center"/>
    </xf>
    <xf numFmtId="9" fontId="2" fillId="4" borderId="29" xfId="2" applyFont="1" applyFill="1" applyBorder="1" applyAlignment="1">
      <alignment horizontal="center" vertical="center"/>
    </xf>
    <xf numFmtId="9" fontId="2" fillId="4" borderId="30" xfId="2" applyFont="1" applyFill="1" applyBorder="1" applyAlignment="1">
      <alignment horizontal="center" vertical="center"/>
    </xf>
    <xf numFmtId="9" fontId="2" fillId="5" borderId="28" xfId="2" applyFont="1" applyFill="1" applyBorder="1" applyAlignment="1">
      <alignment horizontal="center" vertical="center"/>
    </xf>
    <xf numFmtId="9" fontId="2" fillId="5" borderId="29" xfId="2" applyFont="1" applyFill="1" applyBorder="1" applyAlignment="1">
      <alignment horizontal="center" vertical="center"/>
    </xf>
    <xf numFmtId="9" fontId="2" fillId="5" borderId="30" xfId="2" applyFont="1" applyFill="1" applyBorder="1" applyAlignment="1">
      <alignment horizontal="center" vertical="center"/>
    </xf>
    <xf numFmtId="9" fontId="2" fillId="6" borderId="28" xfId="2" applyFont="1" applyFill="1" applyBorder="1" applyAlignment="1">
      <alignment horizontal="center" vertical="center"/>
    </xf>
    <xf numFmtId="9" fontId="2" fillId="6" borderId="29" xfId="2" applyFont="1" applyFill="1" applyBorder="1" applyAlignment="1">
      <alignment horizontal="center" vertical="center"/>
    </xf>
    <xf numFmtId="9" fontId="2" fillId="6" borderId="30" xfId="2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2" fillId="4" borderId="42" xfId="2" applyFont="1" applyFill="1" applyBorder="1" applyAlignment="1">
      <alignment horizontal="center" vertical="center"/>
    </xf>
    <xf numFmtId="9" fontId="2" fillId="5" borderId="42" xfId="2" applyFont="1" applyFill="1" applyBorder="1" applyAlignment="1">
      <alignment horizontal="center" vertical="center"/>
    </xf>
    <xf numFmtId="9" fontId="2" fillId="6" borderId="42" xfId="2" applyFont="1" applyFill="1" applyBorder="1" applyAlignment="1">
      <alignment horizontal="center" vertical="center"/>
    </xf>
    <xf numFmtId="9" fontId="2" fillId="0" borderId="28" xfId="1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9" fontId="2" fillId="0" borderId="49" xfId="1" applyNumberFormat="1" applyFont="1" applyBorder="1" applyAlignment="1">
      <alignment horizontal="center" vertical="center"/>
    </xf>
    <xf numFmtId="9" fontId="2" fillId="0" borderId="49" xfId="0" applyNumberFormat="1" applyFont="1" applyBorder="1" applyAlignment="1">
      <alignment horizontal="center" vertical="center"/>
    </xf>
    <xf numFmtId="9" fontId="2" fillId="4" borderId="49" xfId="2" applyFont="1" applyFill="1" applyBorder="1" applyAlignment="1">
      <alignment horizontal="center" vertical="center"/>
    </xf>
    <xf numFmtId="9" fontId="2" fillId="5" borderId="49" xfId="2" applyFont="1" applyFill="1" applyBorder="1" applyAlignment="1">
      <alignment horizontal="center" vertical="center"/>
    </xf>
    <xf numFmtId="9" fontId="2" fillId="6" borderId="49" xfId="2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2" fillId="0" borderId="3" xfId="1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4" borderId="3" xfId="2" applyFont="1" applyFill="1" applyBorder="1" applyAlignment="1">
      <alignment horizontal="center" vertical="center"/>
    </xf>
    <xf numFmtId="9" fontId="2" fillId="5" borderId="3" xfId="2" applyFont="1" applyFill="1" applyBorder="1" applyAlignment="1">
      <alignment horizontal="center" vertical="center"/>
    </xf>
    <xf numFmtId="9" fontId="2" fillId="6" borderId="3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9" fontId="2" fillId="5" borderId="1" xfId="2" applyFont="1" applyFill="1" applyBorder="1" applyAlignment="1">
      <alignment horizontal="center" vertical="center"/>
    </xf>
    <xf numFmtId="9" fontId="2" fillId="6" borderId="1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/>
    </xf>
    <xf numFmtId="9" fontId="2" fillId="4" borderId="8" xfId="2" applyFont="1" applyFill="1" applyBorder="1" applyAlignment="1">
      <alignment horizontal="center" vertical="center"/>
    </xf>
    <xf numFmtId="9" fontId="2" fillId="5" borderId="8" xfId="2" applyFont="1" applyFill="1" applyBorder="1" applyAlignment="1">
      <alignment horizontal="center" vertical="center"/>
    </xf>
    <xf numFmtId="9" fontId="2" fillId="6" borderId="8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8" fillId="0" borderId="20" xfId="0" applyFont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0" fillId="0" borderId="7" xfId="0" applyBorder="1"/>
    <xf numFmtId="0" fontId="0" fillId="0" borderId="26" xfId="0" applyBorder="1"/>
    <xf numFmtId="0" fontId="3" fillId="2" borderId="4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0" fillId="0" borderId="22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25" xfId="0" applyBorder="1"/>
    <xf numFmtId="0" fontId="8" fillId="0" borderId="2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24" xfId="0" applyBorder="1"/>
    <xf numFmtId="0" fontId="0" fillId="0" borderId="10" xfId="0" applyBorder="1"/>
    <xf numFmtId="0" fontId="0" fillId="0" borderId="11" xfId="0" applyBorder="1"/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0" fillId="0" borderId="0" xfId="0" applyNumberFormat="1"/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9" fontId="2" fillId="0" borderId="58" xfId="1" applyNumberFormat="1" applyFont="1" applyFill="1" applyBorder="1" applyAlignment="1">
      <alignment horizontal="center" vertical="center"/>
    </xf>
    <xf numFmtId="9" fontId="2" fillId="0" borderId="58" xfId="0" applyNumberFormat="1" applyFont="1" applyFill="1" applyBorder="1" applyAlignment="1">
      <alignment horizontal="center" vertical="center"/>
    </xf>
    <xf numFmtId="9" fontId="2" fillId="0" borderId="58" xfId="2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/>
    </xf>
    <xf numFmtId="9" fontId="2" fillId="0" borderId="64" xfId="1" applyNumberFormat="1" applyFont="1" applyFill="1" applyBorder="1" applyAlignment="1">
      <alignment horizontal="center" vertical="center"/>
    </xf>
    <xf numFmtId="9" fontId="2" fillId="0" borderId="64" xfId="0" applyNumberFormat="1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9" fontId="2" fillId="0" borderId="55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62" xfId="0" applyBorder="1"/>
    <xf numFmtId="164" fontId="8" fillId="0" borderId="13" xfId="1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9" fontId="2" fillId="4" borderId="45" xfId="2" applyFont="1" applyFill="1" applyBorder="1" applyAlignment="1">
      <alignment horizontal="center" vertical="center"/>
    </xf>
    <xf numFmtId="9" fontId="2" fillId="4" borderId="47" xfId="2" applyFont="1" applyFill="1" applyBorder="1" applyAlignment="1">
      <alignment horizontal="center" vertical="center"/>
    </xf>
    <xf numFmtId="9" fontId="2" fillId="4" borderId="56" xfId="2" applyFont="1" applyFill="1" applyBorder="1" applyAlignment="1">
      <alignment horizontal="center" vertical="center"/>
    </xf>
    <xf numFmtId="9" fontId="2" fillId="6" borderId="25" xfId="2" applyFont="1" applyFill="1" applyBorder="1" applyAlignment="1">
      <alignment horizontal="center" vertical="center"/>
    </xf>
    <xf numFmtId="9" fontId="2" fillId="6" borderId="23" xfId="2" applyFont="1" applyFill="1" applyBorder="1" applyAlignment="1">
      <alignment horizontal="center" vertical="center"/>
    </xf>
    <xf numFmtId="9" fontId="2" fillId="6" borderId="26" xfId="2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0" fillId="0" borderId="0" xfId="0" applyNumberFormat="1"/>
    <xf numFmtId="0" fontId="3" fillId="4" borderId="4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9" fontId="2" fillId="6" borderId="29" xfId="0" applyNumberFormat="1" applyFont="1" applyFill="1" applyBorder="1" applyAlignment="1">
      <alignment horizontal="center" vertical="center"/>
    </xf>
    <xf numFmtId="9" fontId="2" fillId="6" borderId="30" xfId="0" applyNumberFormat="1" applyFont="1" applyFill="1" applyBorder="1" applyAlignment="1">
      <alignment horizontal="center" vertical="center"/>
    </xf>
    <xf numFmtId="9" fontId="2" fillId="0" borderId="29" xfId="0" applyNumberFormat="1" applyFont="1" applyFill="1" applyBorder="1" applyAlignment="1">
      <alignment horizontal="center" vertical="center"/>
    </xf>
    <xf numFmtId="9" fontId="2" fillId="0" borderId="28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2" fillId="4" borderId="29" xfId="2" applyNumberFormat="1" applyFont="1" applyFill="1" applyBorder="1" applyAlignment="1">
      <alignment horizontal="center" vertical="center"/>
    </xf>
    <xf numFmtId="166" fontId="2" fillId="5" borderId="29" xfId="2" applyNumberFormat="1" applyFont="1" applyFill="1" applyBorder="1" applyAlignment="1">
      <alignment horizontal="center" vertical="center"/>
    </xf>
    <xf numFmtId="166" fontId="2" fillId="6" borderId="29" xfId="2" applyNumberFormat="1" applyFont="1" applyFill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0" xfId="0" applyBorder="1"/>
    <xf numFmtId="0" fontId="0" fillId="0" borderId="4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0" fontId="0" fillId="0" borderId="0" xfId="0" applyNumberFormat="1"/>
    <xf numFmtId="10" fontId="0" fillId="0" borderId="39" xfId="0" applyNumberFormat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9" fontId="0" fillId="0" borderId="63" xfId="0" applyNumberFormat="1" applyBorder="1" applyAlignment="1">
      <alignment horizontal="center" vertical="center"/>
    </xf>
    <xf numFmtId="9" fontId="0" fillId="0" borderId="70" xfId="0" applyNumberFormat="1" applyBorder="1" applyAlignment="1">
      <alignment horizontal="center" vertical="center"/>
    </xf>
    <xf numFmtId="9" fontId="0" fillId="0" borderId="55" xfId="0" applyNumberFormat="1" applyBorder="1" applyAlignment="1">
      <alignment horizontal="center" vertical="center"/>
    </xf>
    <xf numFmtId="10" fontId="0" fillId="0" borderId="63" xfId="0" applyNumberFormat="1" applyBorder="1" applyAlignment="1">
      <alignment horizontal="center" vertical="center"/>
    </xf>
    <xf numFmtId="9" fontId="0" fillId="0" borderId="63" xfId="0" applyNumberFormat="1" applyBorder="1" applyAlignment="1">
      <alignment horizontal="center" vertical="center" wrapText="1"/>
    </xf>
    <xf numFmtId="9" fontId="0" fillId="0" borderId="70" xfId="0" applyNumberFormat="1" applyBorder="1" applyAlignment="1">
      <alignment horizontal="center" vertical="center" wrapText="1"/>
    </xf>
    <xf numFmtId="9" fontId="0" fillId="0" borderId="55" xfId="0" applyNumberForma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0" fontId="8" fillId="0" borderId="4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9" fontId="8" fillId="0" borderId="15" xfId="2" applyFont="1" applyBorder="1" applyAlignment="1">
      <alignment horizontal="center" vertical="center" wrapText="1"/>
    </xf>
    <xf numFmtId="9" fontId="8" fillId="0" borderId="12" xfId="2" applyFont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167" fontId="8" fillId="0" borderId="9" xfId="2" applyNumberFormat="1" applyFont="1" applyBorder="1" applyAlignment="1">
      <alignment horizontal="center" vertical="center" wrapText="1"/>
    </xf>
    <xf numFmtId="9" fontId="8" fillId="0" borderId="17" xfId="2" applyFont="1" applyBorder="1" applyAlignment="1">
      <alignment horizontal="center" vertical="center" wrapText="1"/>
    </xf>
    <xf numFmtId="9" fontId="8" fillId="0" borderId="19" xfId="2" applyFont="1" applyBorder="1" applyAlignment="1">
      <alignment horizontal="center" vertical="center" wrapText="1"/>
    </xf>
    <xf numFmtId="9" fontId="8" fillId="0" borderId="20" xfId="2" applyFont="1" applyBorder="1" applyAlignment="1">
      <alignment horizontal="center" vertical="center" wrapText="1"/>
    </xf>
    <xf numFmtId="9" fontId="8" fillId="0" borderId="21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9" fontId="8" fillId="0" borderId="9" xfId="2" applyFont="1" applyBorder="1" applyAlignment="1">
      <alignment horizontal="center" vertical="center" wrapText="1"/>
    </xf>
    <xf numFmtId="10" fontId="8" fillId="0" borderId="15" xfId="2" applyNumberFormat="1" applyFont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10" fontId="8" fillId="0" borderId="17" xfId="2" applyNumberFormat="1" applyFont="1" applyBorder="1" applyAlignment="1">
      <alignment horizontal="center" vertical="center" wrapText="1"/>
    </xf>
    <xf numFmtId="10" fontId="8" fillId="0" borderId="19" xfId="2" applyNumberFormat="1" applyFont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9" fontId="0" fillId="0" borderId="57" xfId="0" applyNumberFormat="1" applyBorder="1" applyAlignment="1">
      <alignment horizontal="center" vertical="center"/>
    </xf>
    <xf numFmtId="10" fontId="0" fillId="0" borderId="65" xfId="0" applyNumberForma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9" fontId="0" fillId="0" borderId="66" xfId="0" applyNumberForma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/>
    </xf>
    <xf numFmtId="0" fontId="0" fillId="8" borderId="63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9" fontId="0" fillId="0" borderId="28" xfId="0" applyNumberFormat="1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9" fontId="9" fillId="0" borderId="4" xfId="2" applyFont="1" applyFill="1" applyBorder="1" applyAlignment="1">
      <alignment horizontal="center" vertical="center" wrapText="1"/>
    </xf>
    <xf numFmtId="9" fontId="9" fillId="0" borderId="9" xfId="2" applyFont="1" applyFill="1" applyBorder="1" applyAlignment="1">
      <alignment horizontal="center" vertical="center" wrapText="1"/>
    </xf>
    <xf numFmtId="9" fontId="0" fillId="0" borderId="4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5" xfId="2" applyFont="1" applyFill="1" applyBorder="1" applyAlignment="1">
      <alignment horizontal="center" vertical="center" wrapText="1"/>
    </xf>
    <xf numFmtId="9" fontId="9" fillId="0" borderId="12" xfId="2" applyFont="1" applyFill="1" applyBorder="1" applyAlignment="1">
      <alignment horizontal="center" vertical="center" wrapText="1"/>
    </xf>
    <xf numFmtId="9" fontId="9" fillId="0" borderId="52" xfId="2" applyFont="1" applyFill="1" applyBorder="1" applyAlignment="1">
      <alignment horizontal="center" vertical="center" wrapText="1"/>
    </xf>
    <xf numFmtId="9" fontId="9" fillId="0" borderId="67" xfId="2" applyFont="1" applyFill="1" applyBorder="1" applyAlignment="1">
      <alignment horizontal="center" vertical="center" wrapText="1"/>
    </xf>
    <xf numFmtId="9" fontId="10" fillId="0" borderId="15" xfId="2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9" fontId="8" fillId="0" borderId="14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9" fontId="8" fillId="0" borderId="3" xfId="2" applyFont="1" applyBorder="1" applyAlignment="1">
      <alignment horizontal="center" vertical="center" wrapText="1"/>
    </xf>
    <xf numFmtId="9" fontId="8" fillId="0" borderId="11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63" xfId="0" applyFont="1" applyBorder="1" applyAlignment="1">
      <alignment vertical="center" wrapText="1"/>
    </xf>
    <xf numFmtId="0" fontId="11" fillId="0" borderId="71" xfId="0" applyFont="1" applyBorder="1" applyAlignment="1">
      <alignment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166" fontId="8" fillId="0" borderId="9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9" fontId="8" fillId="0" borderId="52" xfId="2" applyFont="1" applyBorder="1" applyAlignment="1">
      <alignment horizontal="center" vertical="center" wrapText="1"/>
    </xf>
    <xf numFmtId="9" fontId="8" fillId="0" borderId="67" xfId="2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4F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PRODUCCION!$H$17:$H$30</c:f>
              <c:numCache>
                <c:formatCode>0.00%</c:formatCode>
                <c:ptCount val="6"/>
                <c:pt idx="0">
                  <c:v>0.97545454545454535</c:v>
                </c:pt>
                <c:pt idx="2" formatCode="0%">
                  <c:v>0.76470588235294112</c:v>
                </c:pt>
                <c:pt idx="4" formatCode="0.000%">
                  <c:v>3.2745001334055611E-4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399792"/>
        <c:axId val="1468398704"/>
        <c:axId val="0"/>
      </c:bar3DChart>
      <c:catAx>
        <c:axId val="146839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398704"/>
        <c:crosses val="autoZero"/>
        <c:auto val="1"/>
        <c:lblAlgn val="ctr"/>
        <c:lblOffset val="100"/>
        <c:noMultiLvlLbl val="0"/>
      </c:catAx>
      <c:valAx>
        <c:axId val="14683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39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PRODUCCION!$Z$17:$Z$30</c:f>
              <c:numCache>
                <c:formatCode>0.00%</c:formatCode>
                <c:ptCount val="6"/>
                <c:pt idx="0">
                  <c:v>1.2893103448275862</c:v>
                </c:pt>
                <c:pt idx="2" formatCode="0%">
                  <c:v>0.80303030303030298</c:v>
                </c:pt>
                <c:pt idx="4" formatCode="0.000%">
                  <c:v>6.9892191294927572E-5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38432"/>
        <c:axId val="1468630272"/>
        <c:axId val="0"/>
      </c:bar3DChart>
      <c:catAx>
        <c:axId val="14686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0272"/>
        <c:crosses val="autoZero"/>
        <c:auto val="1"/>
        <c:lblAlgn val="ctr"/>
        <c:lblOffset val="100"/>
        <c:noMultiLvlLbl val="0"/>
      </c:catAx>
      <c:valAx>
        <c:axId val="14686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ALMACÉN!$N$16:$N$27</c:f>
              <c:numCache>
                <c:formatCode>0%</c:formatCode>
                <c:ptCount val="6"/>
                <c:pt idx="0">
                  <c:v>0.79285714285714282</c:v>
                </c:pt>
                <c:pt idx="2">
                  <c:v>0.94082840236686394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9248"/>
        <c:axId val="1547070208"/>
        <c:axId val="0"/>
      </c:bar3DChart>
      <c:catAx>
        <c:axId val="15470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0208"/>
        <c:crosses val="autoZero"/>
        <c:auto val="1"/>
        <c:lblAlgn val="ctr"/>
        <c:lblOffset val="100"/>
        <c:noMultiLvlLbl val="0"/>
      </c:catAx>
      <c:valAx>
        <c:axId val="154707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ALMACÉN!$P$16:$P$27</c:f>
              <c:numCache>
                <c:formatCode>0%</c:formatCode>
                <c:ptCount val="6"/>
                <c:pt idx="0">
                  <c:v>0.8606060606060606</c:v>
                </c:pt>
                <c:pt idx="2">
                  <c:v>0.96415770609318996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0880"/>
        <c:axId val="1547070752"/>
        <c:axId val="0"/>
      </c:bar3DChart>
      <c:catAx>
        <c:axId val="15470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0752"/>
        <c:crosses val="autoZero"/>
        <c:auto val="1"/>
        <c:lblAlgn val="ctr"/>
        <c:lblOffset val="100"/>
        <c:noMultiLvlLbl val="0"/>
      </c:catAx>
      <c:valAx>
        <c:axId val="154707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ALMACÉN!$R$16:$R$27</c:f>
              <c:numCache>
                <c:formatCode>0%</c:formatCode>
                <c:ptCount val="6"/>
                <c:pt idx="0">
                  <c:v>0.87313432835820892</c:v>
                </c:pt>
                <c:pt idx="2">
                  <c:v>0.95238095238095233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4896"/>
        <c:axId val="1547090336"/>
        <c:axId val="0"/>
      </c:bar3DChart>
      <c:catAx>
        <c:axId val="15470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0336"/>
        <c:crosses val="autoZero"/>
        <c:auto val="1"/>
        <c:lblAlgn val="ctr"/>
        <c:lblOffset val="100"/>
        <c:noMultiLvlLbl val="0"/>
      </c:catAx>
      <c:valAx>
        <c:axId val="15470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ALMACÉN!$T$16:$T$27</c:f>
              <c:numCache>
                <c:formatCode>0%</c:formatCode>
                <c:ptCount val="6"/>
                <c:pt idx="0">
                  <c:v>0.77464788732394363</c:v>
                </c:pt>
                <c:pt idx="2">
                  <c:v>0.95833333333333337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3264"/>
        <c:axId val="1547075648"/>
        <c:axId val="0"/>
      </c:bar3DChart>
      <c:catAx>
        <c:axId val="15470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5648"/>
        <c:crosses val="autoZero"/>
        <c:auto val="1"/>
        <c:lblAlgn val="ctr"/>
        <c:lblOffset val="100"/>
        <c:noMultiLvlLbl val="0"/>
      </c:catAx>
      <c:valAx>
        <c:axId val="15470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ALMACÉN!$V$16:$V$27</c:f>
              <c:numCache>
                <c:formatCode>0%</c:formatCode>
                <c:ptCount val="6"/>
                <c:pt idx="0">
                  <c:v>0.76502732240437155</c:v>
                </c:pt>
                <c:pt idx="2">
                  <c:v>0.95642201834862384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0000"/>
        <c:axId val="1547093056"/>
        <c:axId val="0"/>
      </c:bar3DChart>
      <c:catAx>
        <c:axId val="15470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3056"/>
        <c:crosses val="autoZero"/>
        <c:auto val="1"/>
        <c:lblAlgn val="ctr"/>
        <c:lblOffset val="100"/>
        <c:noMultiLvlLbl val="0"/>
      </c:catAx>
      <c:valAx>
        <c:axId val="15470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ALMACÉN!$X$16:$X$27</c:f>
              <c:numCache>
                <c:formatCode>0%</c:formatCode>
                <c:ptCount val="6"/>
                <c:pt idx="0">
                  <c:v>0.7168141592920354</c:v>
                </c:pt>
                <c:pt idx="2">
                  <c:v>0.93730407523510972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1296"/>
        <c:axId val="1547085984"/>
        <c:axId val="0"/>
      </c:bar3DChart>
      <c:catAx>
        <c:axId val="15470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5984"/>
        <c:crosses val="autoZero"/>
        <c:auto val="1"/>
        <c:lblAlgn val="ctr"/>
        <c:lblOffset val="100"/>
        <c:noMultiLvlLbl val="0"/>
      </c:catAx>
      <c:valAx>
        <c:axId val="15470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ALMACÉN!$Z$16:$Z$27</c:f>
              <c:numCache>
                <c:formatCode>0%</c:formatCode>
                <c:ptCount val="6"/>
                <c:pt idx="0">
                  <c:v>0.81578947368421051</c:v>
                </c:pt>
                <c:pt idx="2">
                  <c:v>0.95903165735567975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0544"/>
        <c:axId val="1547081088"/>
        <c:axId val="0"/>
      </c:bar3DChart>
      <c:catAx>
        <c:axId val="154708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1088"/>
        <c:crosses val="autoZero"/>
        <c:auto val="1"/>
        <c:lblAlgn val="ctr"/>
        <c:lblOffset val="100"/>
        <c:noMultiLvlLbl val="0"/>
      </c:catAx>
      <c:valAx>
        <c:axId val="15470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ALMACÉN!$AB$16:$AB$27</c:f>
              <c:numCache>
                <c:formatCode>0%</c:formatCode>
                <c:ptCount val="6"/>
                <c:pt idx="0">
                  <c:v>0.86956521739130432</c:v>
                </c:pt>
                <c:pt idx="2">
                  <c:v>0.97350993377483441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9040"/>
        <c:axId val="1547086528"/>
        <c:axId val="0"/>
      </c:bar3DChart>
      <c:catAx>
        <c:axId val="15470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6528"/>
        <c:crosses val="autoZero"/>
        <c:auto val="1"/>
        <c:lblAlgn val="ctr"/>
        <c:lblOffset val="100"/>
        <c:noMultiLvlLbl val="0"/>
      </c:catAx>
      <c:valAx>
        <c:axId val="154708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ALMACÉN!$AD$16:$AD$27</c:f>
              <c:numCache>
                <c:formatCode>0%</c:formatCode>
                <c:ptCount val="6"/>
                <c:pt idx="0">
                  <c:v>0.89252336448598135</c:v>
                </c:pt>
                <c:pt idx="2">
                  <c:v>0.97986577181208057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4688"/>
        <c:axId val="1547087072"/>
        <c:axId val="0"/>
      </c:bar3DChart>
      <c:catAx>
        <c:axId val="15470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7072"/>
        <c:crosses val="autoZero"/>
        <c:auto val="1"/>
        <c:lblAlgn val="ctr"/>
        <c:lblOffset val="100"/>
        <c:noMultiLvlLbl val="0"/>
      </c:catAx>
      <c:valAx>
        <c:axId val="15470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RRHH!$H$18:$H$33</c:f>
              <c:numCache>
                <c:formatCode>0%</c:formatCode>
                <c:ptCount val="8"/>
                <c:pt idx="0">
                  <c:v>0.92715231788079466</c:v>
                </c:pt>
                <c:pt idx="2">
                  <c:v>0.05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2512"/>
        <c:axId val="1547087616"/>
        <c:axId val="0"/>
      </c:bar3DChart>
      <c:catAx>
        <c:axId val="1547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7616"/>
        <c:crosses val="autoZero"/>
        <c:auto val="1"/>
        <c:lblAlgn val="ctr"/>
        <c:lblOffset val="100"/>
        <c:noMultiLvlLbl val="0"/>
      </c:catAx>
      <c:valAx>
        <c:axId val="154708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PRODUCCION!$AB$17:$AB$30</c:f>
              <c:numCache>
                <c:formatCode>0.00%</c:formatCode>
                <c:ptCount val="6"/>
                <c:pt idx="0">
                  <c:v>1.3238461538461539</c:v>
                </c:pt>
                <c:pt idx="2" formatCode="0%">
                  <c:v>0.77586206896551724</c:v>
                </c:pt>
                <c:pt idx="4" formatCode="0.000%">
                  <c:v>1.7341466481112976E-5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40608"/>
        <c:axId val="1468636800"/>
        <c:axId val="0"/>
      </c:bar3DChart>
      <c:catAx>
        <c:axId val="14686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6800"/>
        <c:crosses val="autoZero"/>
        <c:auto val="1"/>
        <c:lblAlgn val="ctr"/>
        <c:lblOffset val="100"/>
        <c:noMultiLvlLbl val="0"/>
      </c:catAx>
      <c:valAx>
        <c:axId val="146863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4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RRHH!$J$18:$J$33</c:f>
              <c:numCache>
                <c:formatCode>0%</c:formatCode>
                <c:ptCount val="8"/>
                <c:pt idx="0">
                  <c:v>0.98611111111111116</c:v>
                </c:pt>
                <c:pt idx="2">
                  <c:v>2.8169014084507043E-2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1632"/>
        <c:axId val="1547095232"/>
        <c:axId val="0"/>
      </c:bar3DChart>
      <c:catAx>
        <c:axId val="15470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5232"/>
        <c:crosses val="autoZero"/>
        <c:auto val="1"/>
        <c:lblAlgn val="ctr"/>
        <c:lblOffset val="100"/>
        <c:noMultiLvlLbl val="0"/>
      </c:catAx>
      <c:valAx>
        <c:axId val="154709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RRHH!$L$18:$L$33</c:f>
              <c:numCache>
                <c:formatCode>0%</c:formatCode>
                <c:ptCount val="8"/>
                <c:pt idx="0">
                  <c:v>0.99310344827586206</c:v>
                </c:pt>
                <c:pt idx="2">
                  <c:v>1.3888888888888888E-2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1424"/>
        <c:axId val="1547076192"/>
        <c:axId val="0"/>
      </c:bar3DChart>
      <c:catAx>
        <c:axId val="154709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6192"/>
        <c:crosses val="autoZero"/>
        <c:auto val="1"/>
        <c:lblAlgn val="ctr"/>
        <c:lblOffset val="100"/>
        <c:noMultiLvlLbl val="0"/>
      </c:catAx>
      <c:valAx>
        <c:axId val="154707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RRHH!$N$18:$N$33</c:f>
              <c:numCache>
                <c:formatCode>0%</c:formatCode>
                <c:ptCount val="8"/>
                <c:pt idx="0">
                  <c:v>0.97931034482758617</c:v>
                </c:pt>
                <c:pt idx="2">
                  <c:v>2.097902097902098E-2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1840"/>
        <c:axId val="1547088704"/>
        <c:axId val="0"/>
      </c:bar3DChart>
      <c:catAx>
        <c:axId val="15470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8704"/>
        <c:crosses val="autoZero"/>
        <c:auto val="1"/>
        <c:lblAlgn val="ctr"/>
        <c:lblOffset val="100"/>
        <c:noMultiLvlLbl val="0"/>
      </c:catAx>
      <c:valAx>
        <c:axId val="1547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RRHH!$P$18:$P$33</c:f>
              <c:numCache>
                <c:formatCode>0%</c:formatCode>
                <c:ptCount val="8"/>
                <c:pt idx="0">
                  <c:v>1</c:v>
                </c:pt>
                <c:pt idx="2">
                  <c:v>6.7114093959731542E-3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2384"/>
        <c:axId val="1547095776"/>
        <c:axId val="0"/>
      </c:bar3DChart>
      <c:catAx>
        <c:axId val="154707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5776"/>
        <c:crosses val="autoZero"/>
        <c:auto val="1"/>
        <c:lblAlgn val="ctr"/>
        <c:lblOffset val="100"/>
        <c:noMultiLvlLbl val="0"/>
      </c:catAx>
      <c:valAx>
        <c:axId val="154709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RRHH!$R$18:$R$33</c:f>
              <c:numCache>
                <c:formatCode>0%</c:formatCode>
                <c:ptCount val="8"/>
                <c:pt idx="0">
                  <c:v>0.97986577181208057</c:v>
                </c:pt>
                <c:pt idx="2">
                  <c:v>3.4246575342465752E-2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6320"/>
        <c:axId val="1547096864"/>
        <c:axId val="0"/>
      </c:bar3DChart>
      <c:catAx>
        <c:axId val="15470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6864"/>
        <c:crosses val="autoZero"/>
        <c:auto val="1"/>
        <c:lblAlgn val="ctr"/>
        <c:lblOffset val="100"/>
        <c:noMultiLvlLbl val="0"/>
      </c:catAx>
      <c:valAx>
        <c:axId val="15470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RRHH!$T$18:$T$33</c:f>
              <c:numCache>
                <c:formatCode>0%</c:formatCode>
                <c:ptCount val="8"/>
                <c:pt idx="0">
                  <c:v>0.95973154362416102</c:v>
                </c:pt>
                <c:pt idx="2">
                  <c:v>3.4246575342465752E-2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2928"/>
        <c:axId val="1547097408"/>
        <c:axId val="0"/>
      </c:bar3DChart>
      <c:catAx>
        <c:axId val="15470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7408"/>
        <c:crosses val="autoZero"/>
        <c:auto val="1"/>
        <c:lblAlgn val="ctr"/>
        <c:lblOffset val="100"/>
        <c:noMultiLvlLbl val="0"/>
      </c:catAx>
      <c:valAx>
        <c:axId val="154709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RRHH!$V$18:$V$33</c:f>
              <c:numCache>
                <c:formatCode>0%</c:formatCode>
                <c:ptCount val="8"/>
                <c:pt idx="0">
                  <c:v>0.9668874172185431</c:v>
                </c:pt>
                <c:pt idx="2">
                  <c:v>2.7397260273972601E-2</c:v>
                </c:pt>
                <c:pt idx="4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8496"/>
        <c:axId val="1547073472"/>
        <c:axId val="0"/>
      </c:bar3DChart>
      <c:catAx>
        <c:axId val="154709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3472"/>
        <c:crosses val="autoZero"/>
        <c:auto val="1"/>
        <c:lblAlgn val="ctr"/>
        <c:lblOffset val="100"/>
        <c:noMultiLvlLbl val="0"/>
      </c:catAx>
      <c:valAx>
        <c:axId val="15470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RRHH!$X$18:$X$33</c:f>
              <c:numCache>
                <c:formatCode>0%</c:formatCode>
                <c:ptCount val="8"/>
                <c:pt idx="0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4016"/>
        <c:axId val="1547074560"/>
        <c:axId val="0"/>
      </c:bar3DChart>
      <c:catAx>
        <c:axId val="15470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4560"/>
        <c:crosses val="autoZero"/>
        <c:auto val="1"/>
        <c:lblAlgn val="ctr"/>
        <c:lblOffset val="100"/>
        <c:noMultiLvlLbl val="0"/>
      </c:catAx>
      <c:valAx>
        <c:axId val="154707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RRHH!$Z$18:$Z$33</c:f>
              <c:numCache>
                <c:formatCode>0%</c:formatCode>
                <c:ptCount val="8"/>
                <c:pt idx="0">
                  <c:v>0.99350649350649356</c:v>
                </c:pt>
                <c:pt idx="2">
                  <c:v>6.5359477124183009E-3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5104"/>
        <c:axId val="1547076736"/>
        <c:axId val="0"/>
      </c:bar3DChart>
      <c:catAx>
        <c:axId val="15470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6736"/>
        <c:crosses val="autoZero"/>
        <c:auto val="1"/>
        <c:lblAlgn val="ctr"/>
        <c:lblOffset val="100"/>
        <c:noMultiLvlLbl val="0"/>
      </c:catAx>
      <c:valAx>
        <c:axId val="154707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RRHH!$AB$18:$AB$33</c:f>
              <c:numCache>
                <c:formatCode>0%</c:formatCode>
                <c:ptCount val="8"/>
                <c:pt idx="0">
                  <c:v>0.99333333333333329</c:v>
                </c:pt>
                <c:pt idx="2">
                  <c:v>3.3557046979865772E-2</c:v>
                </c:pt>
                <c:pt idx="4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7824"/>
        <c:axId val="1643417872"/>
        <c:axId val="0"/>
      </c:bar3DChart>
      <c:catAx>
        <c:axId val="154707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7872"/>
        <c:crosses val="autoZero"/>
        <c:auto val="1"/>
        <c:lblAlgn val="ctr"/>
        <c:lblOffset val="100"/>
        <c:noMultiLvlLbl val="0"/>
      </c:catAx>
      <c:valAx>
        <c:axId val="164341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PRODUCCION!$AD$17:$AD$30</c:f>
              <c:numCache>
                <c:formatCode>0.00%</c:formatCode>
                <c:ptCount val="6"/>
                <c:pt idx="0">
                  <c:v>1.2062857142857142</c:v>
                </c:pt>
                <c:pt idx="2" formatCode="0%">
                  <c:v>0.90740740740740744</c:v>
                </c:pt>
                <c:pt idx="4" formatCode="0.000%">
                  <c:v>4.2323277802791537E-4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34080"/>
        <c:axId val="1468634624"/>
        <c:axId val="0"/>
      </c:bar3DChart>
      <c:catAx>
        <c:axId val="146863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4624"/>
        <c:crosses val="autoZero"/>
        <c:auto val="1"/>
        <c:lblAlgn val="ctr"/>
        <c:lblOffset val="100"/>
        <c:noMultiLvlLbl val="0"/>
      </c:catAx>
      <c:valAx>
        <c:axId val="14686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RRHH!$E$18:$E$33</c:f>
              <c:strCache>
                <c:ptCount val="7"/>
                <c:pt idx="0">
                  <c:v>(número de trabajadores existentes / número de puestos autorizados para cubrir)*100%</c:v>
                </c:pt>
                <c:pt idx="2">
                  <c:v>(rotación neta / número de trabajadores)*100%</c:v>
                </c:pt>
                <c:pt idx="4">
                  <c:v>(Número de capacitacíones atendidas / número de capacitaciones sugeridas)*100%</c:v>
                </c:pt>
                <c:pt idx="6">
                  <c:v>(Número de capacitacíones atendidas / número de capacitaciones sugeridas)*100%</c:v>
                </c:pt>
              </c:strCache>
            </c:strRef>
          </c:cat>
          <c:val>
            <c:numRef>
              <c:f>RRHH!$AD$18:$AD$33</c:f>
              <c:numCache>
                <c:formatCode>0%</c:formatCode>
                <c:ptCount val="8"/>
                <c:pt idx="0">
                  <c:v>0.98684210526315785</c:v>
                </c:pt>
                <c:pt idx="2">
                  <c:v>6.6666666666666671E-3</c:v>
                </c:pt>
                <c:pt idx="4">
                  <c:v>1</c:v>
                </c:pt>
                <c:pt idx="6">
                  <c:v>9.375E-2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6240"/>
        <c:axId val="1643418416"/>
        <c:axId val="0"/>
      </c:bar3DChart>
      <c:catAx>
        <c:axId val="164341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8416"/>
        <c:crosses val="autoZero"/>
        <c:auto val="1"/>
        <c:lblAlgn val="ctr"/>
        <c:lblOffset val="100"/>
        <c:noMultiLvlLbl val="0"/>
      </c:catAx>
      <c:valAx>
        <c:axId val="164341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FINANZAS!$E$14:$E$21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FINANZAS!$H$14:$H$21</c:f>
              <c:numCache>
                <c:formatCode>0%</c:formatCode>
                <c:ptCount val="4"/>
                <c:pt idx="0">
                  <c:v>0.28538812785388129</c:v>
                </c:pt>
                <c:pt idx="2">
                  <c:v>0.78431372549019607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9168"/>
        <c:axId val="1643412432"/>
        <c:axId val="0"/>
      </c:bar3DChart>
      <c:catAx>
        <c:axId val="16434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2432"/>
        <c:crosses val="autoZero"/>
        <c:auto val="1"/>
        <c:lblAlgn val="ctr"/>
        <c:lblOffset val="100"/>
        <c:noMultiLvlLbl val="0"/>
      </c:catAx>
      <c:valAx>
        <c:axId val="16434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FINANZAS!$E$14:$E$21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FINANZAS!$J$14:$J$21</c:f>
              <c:numCache>
                <c:formatCode>0%</c:formatCode>
                <c:ptCount val="4"/>
                <c:pt idx="0">
                  <c:v>0.58089668615984402</c:v>
                </c:pt>
                <c:pt idx="2">
                  <c:v>0.44964028776978415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9712"/>
        <c:axId val="1643402640"/>
        <c:axId val="0"/>
      </c:bar3DChart>
      <c:catAx>
        <c:axId val="164340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2640"/>
        <c:crosses val="autoZero"/>
        <c:auto val="1"/>
        <c:lblAlgn val="ctr"/>
        <c:lblOffset val="100"/>
        <c:noMultiLvlLbl val="0"/>
      </c:catAx>
      <c:valAx>
        <c:axId val="164340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FINANZAS!$E$14:$E$21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FINANZAS!$L$14:$L$21</c:f>
              <c:numCache>
                <c:formatCode>0%</c:formatCode>
                <c:ptCount val="4"/>
                <c:pt idx="0">
                  <c:v>0.60585197934595525</c:v>
                </c:pt>
                <c:pt idx="2">
                  <c:v>0.91836734693877553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7744"/>
        <c:axId val="1643410256"/>
        <c:axId val="0"/>
      </c:bar3DChart>
      <c:catAx>
        <c:axId val="164339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0256"/>
        <c:crosses val="autoZero"/>
        <c:auto val="1"/>
        <c:lblAlgn val="ctr"/>
        <c:lblOffset val="100"/>
        <c:noMultiLvlLbl val="0"/>
      </c:catAx>
      <c:valAx>
        <c:axId val="16434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FINANZAS!$N$14:$N$17</c:f>
              <c:numCache>
                <c:formatCode>0%</c:formatCode>
                <c:ptCount val="4"/>
                <c:pt idx="0">
                  <c:v>0.69883040935672514</c:v>
                </c:pt>
                <c:pt idx="2">
                  <c:v>0.9550561797752809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0800"/>
        <c:axId val="1643393392"/>
        <c:axId val="0"/>
      </c:bar3DChart>
      <c:catAx>
        <c:axId val="164341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3392"/>
        <c:crosses val="autoZero"/>
        <c:auto val="1"/>
        <c:lblAlgn val="ctr"/>
        <c:lblOffset val="100"/>
        <c:noMultiLvlLbl val="0"/>
      </c:catAx>
      <c:valAx>
        <c:axId val="16433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FINANZAS!$P$14:$P$17</c:f>
              <c:numCache>
                <c:formatCode>0%</c:formatCode>
                <c:ptCount val="4"/>
                <c:pt idx="0">
                  <c:v>0.87985865724381629</c:v>
                </c:pt>
                <c:pt idx="2">
                  <c:v>0.98701298701298701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8960"/>
        <c:axId val="1643393936"/>
        <c:axId val="0"/>
      </c:bar3DChart>
      <c:catAx>
        <c:axId val="164341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3936"/>
        <c:crosses val="autoZero"/>
        <c:auto val="1"/>
        <c:lblAlgn val="ctr"/>
        <c:lblOffset val="100"/>
        <c:noMultiLvlLbl val="0"/>
      </c:catAx>
      <c:valAx>
        <c:axId val="164339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FINANZAS!$R$14:$R$17</c:f>
              <c:numCache>
                <c:formatCode>0%</c:formatCode>
                <c:ptCount val="4"/>
                <c:pt idx="0">
                  <c:v>0.72431506849315064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2848"/>
        <c:axId val="1643401008"/>
        <c:axId val="0"/>
      </c:bar3DChart>
      <c:catAx>
        <c:axId val="164339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1008"/>
        <c:crosses val="autoZero"/>
        <c:auto val="1"/>
        <c:lblAlgn val="ctr"/>
        <c:lblOffset val="100"/>
        <c:noMultiLvlLbl val="0"/>
      </c:catAx>
      <c:valAx>
        <c:axId val="16434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FINANZAS!$T$14:$T$17</c:f>
              <c:numCache>
                <c:formatCode>0%</c:formatCode>
                <c:ptCount val="4"/>
                <c:pt idx="0">
                  <c:v>0.78236130867709819</c:v>
                </c:pt>
                <c:pt idx="2">
                  <c:v>0.7415730337078652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2304"/>
        <c:axId val="1643399920"/>
        <c:axId val="0"/>
      </c:bar3DChart>
      <c:catAx>
        <c:axId val="164339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9920"/>
        <c:crosses val="autoZero"/>
        <c:auto val="1"/>
        <c:lblAlgn val="ctr"/>
        <c:lblOffset val="100"/>
        <c:noMultiLvlLbl val="0"/>
      </c:catAx>
      <c:valAx>
        <c:axId val="164339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FINANZAS!$V$14:$V$17</c:f>
              <c:numCache>
                <c:formatCode>0%</c:formatCode>
                <c:ptCount val="4"/>
                <c:pt idx="0">
                  <c:v>0.28538812785388129</c:v>
                </c:pt>
                <c:pt idx="2">
                  <c:v>0.78431372549019607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9376"/>
        <c:axId val="1643419504"/>
        <c:axId val="0"/>
      </c:bar3DChart>
      <c:catAx>
        <c:axId val="16433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9504"/>
        <c:crosses val="autoZero"/>
        <c:auto val="1"/>
        <c:lblAlgn val="ctr"/>
        <c:lblOffset val="100"/>
        <c:noMultiLvlLbl val="0"/>
      </c:catAx>
      <c:valAx>
        <c:axId val="164341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FINANZAS!$X$14:$X$17</c:f>
              <c:numCache>
                <c:formatCode>0%</c:formatCode>
                <c:ptCount val="4"/>
                <c:pt idx="0">
                  <c:v>0.58089668615984402</c:v>
                </c:pt>
                <c:pt idx="2">
                  <c:v>0.44964028776978415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1216"/>
        <c:axId val="1643420048"/>
        <c:axId val="0"/>
      </c:bar3DChart>
      <c:catAx>
        <c:axId val="16433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20048"/>
        <c:crosses val="autoZero"/>
        <c:auto val="1"/>
        <c:lblAlgn val="ctr"/>
        <c:lblOffset val="100"/>
        <c:noMultiLvlLbl val="0"/>
      </c:catAx>
      <c:valAx>
        <c:axId val="164342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MANTENIMIENTO!$H$17:$H$26</c:f>
              <c:numCache>
                <c:formatCode>0%</c:formatCode>
                <c:ptCount val="10"/>
                <c:pt idx="0">
                  <c:v>0.97435897435897434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41152"/>
        <c:axId val="1468642240"/>
        <c:axId val="0"/>
      </c:bar3DChart>
      <c:catAx>
        <c:axId val="14686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42240"/>
        <c:crosses val="autoZero"/>
        <c:auto val="1"/>
        <c:lblAlgn val="ctr"/>
        <c:lblOffset val="100"/>
        <c:noMultiLvlLbl val="0"/>
      </c:catAx>
      <c:valAx>
        <c:axId val="14686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4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FINANZAS!$Z$14:$Z$17</c:f>
              <c:numCache>
                <c:formatCode>0%</c:formatCode>
                <c:ptCount val="4"/>
                <c:pt idx="0">
                  <c:v>0.60585197934595525</c:v>
                </c:pt>
                <c:pt idx="2">
                  <c:v>0.91836734693877553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20592"/>
        <c:axId val="1643405360"/>
        <c:axId val="0"/>
      </c:bar3DChart>
      <c:catAx>
        <c:axId val="164342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5360"/>
        <c:crosses val="autoZero"/>
        <c:auto val="1"/>
        <c:lblAlgn val="ctr"/>
        <c:lblOffset val="100"/>
        <c:noMultiLvlLbl val="0"/>
      </c:catAx>
      <c:valAx>
        <c:axId val="16434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2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FINANZAS!$AB$14:$AB$17</c:f>
              <c:numCache>
                <c:formatCode>0%</c:formatCode>
                <c:ptCount val="4"/>
                <c:pt idx="0">
                  <c:v>0.69883040935672514</c:v>
                </c:pt>
                <c:pt idx="2">
                  <c:v>0.9550561797752809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6992"/>
        <c:axId val="1643390672"/>
        <c:axId val="0"/>
      </c:bar3DChart>
      <c:catAx>
        <c:axId val="16434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0672"/>
        <c:crosses val="autoZero"/>
        <c:auto val="1"/>
        <c:lblAlgn val="ctr"/>
        <c:lblOffset val="100"/>
        <c:noMultiLvlLbl val="0"/>
      </c:catAx>
      <c:valAx>
        <c:axId val="164339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FINANZAS!$E$14:$E$17</c:f>
              <c:strCache>
                <c:ptCount val="3"/>
                <c:pt idx="0">
                  <c:v>(facturas pagadas / facturas emitidas)*100%</c:v>
                </c:pt>
                <c:pt idx="2">
                  <c:v>(facturas pagadas / facturas recibidas)*100%</c:v>
                </c:pt>
              </c:strCache>
            </c:strRef>
          </c:cat>
          <c:val>
            <c:numRef>
              <c:f>FINANZAS!$AD$14:$AD$17</c:f>
              <c:numCache>
                <c:formatCode>0%</c:formatCode>
                <c:ptCount val="4"/>
                <c:pt idx="0">
                  <c:v>0.87985865724381629</c:v>
                </c:pt>
                <c:pt idx="2">
                  <c:v>0.98701298701298701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21136"/>
        <c:axId val="1643394480"/>
        <c:axId val="0"/>
      </c:bar3DChart>
      <c:catAx>
        <c:axId val="16434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4480"/>
        <c:crosses val="autoZero"/>
        <c:auto val="1"/>
        <c:lblAlgn val="ctr"/>
        <c:lblOffset val="100"/>
        <c:noMultiLvlLbl val="0"/>
      </c:catAx>
      <c:valAx>
        <c:axId val="16433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2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94834831252154"/>
          <c:y val="0.15531825795644891"/>
          <c:w val="0.6091264276896895"/>
          <c:h val="0.70153556496392722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SISTEMAS!$H$15:$H$24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5152"/>
        <c:axId val="1643411344"/>
        <c:axId val="0"/>
      </c:bar3DChart>
      <c:catAx>
        <c:axId val="164341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1344"/>
        <c:crosses val="autoZero"/>
        <c:auto val="1"/>
        <c:lblAlgn val="ctr"/>
        <c:lblOffset val="100"/>
        <c:noMultiLvlLbl val="0"/>
      </c:catAx>
      <c:valAx>
        <c:axId val="16434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SISTEMAS!$J$15:$J$24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1888"/>
        <c:axId val="1643412976"/>
        <c:axId val="0"/>
      </c:bar3DChart>
      <c:catAx>
        <c:axId val="16434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2976"/>
        <c:crosses val="autoZero"/>
        <c:auto val="1"/>
        <c:lblAlgn val="ctr"/>
        <c:lblOffset val="100"/>
        <c:noMultiLvlLbl val="0"/>
      </c:catAx>
      <c:valAx>
        <c:axId val="164341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SISTEMAS!$L$15:$L$24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3520"/>
        <c:axId val="1643389040"/>
        <c:axId val="0"/>
      </c:bar3DChart>
      <c:catAx>
        <c:axId val="164341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89040"/>
        <c:crosses val="autoZero"/>
        <c:auto val="1"/>
        <c:lblAlgn val="ctr"/>
        <c:lblOffset val="100"/>
        <c:noMultiLvlLbl val="0"/>
      </c:catAx>
      <c:valAx>
        <c:axId val="16433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SISTEMAS!$N$15:$N$24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5904"/>
        <c:axId val="1643389584"/>
        <c:axId val="0"/>
      </c:bar3DChart>
      <c:catAx>
        <c:axId val="164340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89584"/>
        <c:crosses val="autoZero"/>
        <c:auto val="1"/>
        <c:lblAlgn val="ctr"/>
        <c:lblOffset val="100"/>
        <c:noMultiLvlLbl val="0"/>
      </c:catAx>
      <c:valAx>
        <c:axId val="1643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SISTEMAS!$P$15:$P$24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6784"/>
        <c:axId val="1643396656"/>
        <c:axId val="0"/>
      </c:bar3DChart>
      <c:catAx>
        <c:axId val="164341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6656"/>
        <c:crosses val="autoZero"/>
        <c:auto val="1"/>
        <c:lblAlgn val="ctr"/>
        <c:lblOffset val="100"/>
        <c:noMultiLvlLbl val="0"/>
      </c:catAx>
      <c:valAx>
        <c:axId val="16433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SISTEMAS!$R$15:$R$24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1552"/>
        <c:axId val="1643390128"/>
        <c:axId val="0"/>
      </c:bar3DChart>
      <c:catAx>
        <c:axId val="164340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0128"/>
        <c:crosses val="autoZero"/>
        <c:auto val="1"/>
        <c:lblAlgn val="ctr"/>
        <c:lblOffset val="100"/>
        <c:noMultiLvlLbl val="0"/>
      </c:catAx>
      <c:valAx>
        <c:axId val="164339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SISTEMAS!$T$15:$T$24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8624"/>
        <c:axId val="1643414064"/>
        <c:axId val="0"/>
      </c:bar3DChart>
      <c:catAx>
        <c:axId val="16434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4064"/>
        <c:crosses val="autoZero"/>
        <c:auto val="1"/>
        <c:lblAlgn val="ctr"/>
        <c:lblOffset val="100"/>
        <c:noMultiLvlLbl val="0"/>
      </c:catAx>
      <c:valAx>
        <c:axId val="164341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MANTENIMIENTO!$J$17:$J$26</c:f>
              <c:numCache>
                <c:formatCode>0%</c:formatCode>
                <c:ptCount val="10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42784"/>
        <c:axId val="1468644416"/>
        <c:axId val="0"/>
      </c:bar3DChart>
      <c:catAx>
        <c:axId val="146864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44416"/>
        <c:crosses val="autoZero"/>
        <c:auto val="1"/>
        <c:lblAlgn val="ctr"/>
        <c:lblOffset val="100"/>
        <c:noMultiLvlLbl val="0"/>
      </c:catAx>
      <c:valAx>
        <c:axId val="146864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4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SISTEMAS!$V$15:$V$24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04816"/>
        <c:axId val="1643406448"/>
        <c:axId val="0"/>
      </c:bar3DChart>
      <c:catAx>
        <c:axId val="16434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6448"/>
        <c:crosses val="autoZero"/>
        <c:auto val="1"/>
        <c:lblAlgn val="ctr"/>
        <c:lblOffset val="100"/>
        <c:noMultiLvlLbl val="0"/>
      </c:catAx>
      <c:valAx>
        <c:axId val="164340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SISTEMAS!$X$15:$X$24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414608"/>
        <c:axId val="1643415696"/>
        <c:axId val="0"/>
      </c:bar3DChart>
      <c:catAx>
        <c:axId val="164341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5696"/>
        <c:crosses val="autoZero"/>
        <c:auto val="1"/>
        <c:lblAlgn val="ctr"/>
        <c:lblOffset val="100"/>
        <c:noMultiLvlLbl val="0"/>
      </c:catAx>
      <c:valAx>
        <c:axId val="164341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1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SISTEMAS!$Z$15:$Z$24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1760"/>
        <c:axId val="1643395024"/>
        <c:axId val="0"/>
      </c:bar3DChart>
      <c:catAx>
        <c:axId val="16433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5024"/>
        <c:crosses val="autoZero"/>
        <c:auto val="1"/>
        <c:lblAlgn val="ctr"/>
        <c:lblOffset val="100"/>
        <c:noMultiLvlLbl val="0"/>
      </c:catAx>
      <c:valAx>
        <c:axId val="164339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SISTEMAS!$AB$15:$AB$24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5568"/>
        <c:axId val="1643398288"/>
        <c:axId val="0"/>
      </c:bar3DChart>
      <c:catAx>
        <c:axId val="164339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8288"/>
        <c:crosses val="autoZero"/>
        <c:auto val="1"/>
        <c:lblAlgn val="ctr"/>
        <c:lblOffset val="100"/>
        <c:noMultiLvlLbl val="0"/>
      </c:catAx>
      <c:valAx>
        <c:axId val="16433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SISTEMAS!$E$15:$E$24</c:f>
              <c:strCache>
                <c:ptCount val="5"/>
                <c:pt idx="0">
                  <c:v>cumplir al programa de mantenimiento preventivo de los equipos de computo</c:v>
                </c:pt>
                <c:pt idx="2">
                  <c:v>cumplimento al programa de respaldo a los equipos de computo</c:v>
                </c:pt>
                <c:pt idx="4">
                  <c:v>Cumplimiento al programa de manrtenimiento preventivo a los servidores o software</c:v>
                </c:pt>
              </c:strCache>
            </c:strRef>
          </c:cat>
          <c:val>
            <c:numRef>
              <c:f>SISTEMAS!$AD$15:$AD$24</c:f>
              <c:numCache>
                <c:formatCode>0%</c:formatCode>
                <c:ptCount val="6"/>
                <c:pt idx="0">
                  <c:v>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3396112"/>
        <c:axId val="1643407536"/>
        <c:axId val="0"/>
      </c:bar3DChart>
      <c:catAx>
        <c:axId val="16433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407536"/>
        <c:crosses val="autoZero"/>
        <c:auto val="1"/>
        <c:lblAlgn val="ctr"/>
        <c:lblOffset val="100"/>
        <c:noMultiLvlLbl val="0"/>
      </c:catAx>
      <c:valAx>
        <c:axId val="16434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339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MANTENIMIENTO!$L$17:$L$26</c:f>
              <c:numCache>
                <c:formatCode>0%</c:formatCode>
                <c:ptCount val="10"/>
                <c:pt idx="0">
                  <c:v>0.91370558375634514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632448"/>
        <c:axId val="1468632992"/>
        <c:axId val="0"/>
      </c:bar3DChart>
      <c:catAx>
        <c:axId val="14686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2992"/>
        <c:crosses val="autoZero"/>
        <c:auto val="1"/>
        <c:lblAlgn val="ctr"/>
        <c:lblOffset val="100"/>
        <c:noMultiLvlLbl val="0"/>
      </c:catAx>
      <c:valAx>
        <c:axId val="14686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63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MANTENIMIENTO!$N$17:$N$26</c:f>
              <c:numCache>
                <c:formatCode>0%</c:formatCode>
                <c:ptCount val="10"/>
                <c:pt idx="0">
                  <c:v>0.65333333333333332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4322288"/>
        <c:axId val="1257522896"/>
        <c:axId val="0"/>
      </c:bar3DChart>
      <c:catAx>
        <c:axId val="128432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7522896"/>
        <c:crosses val="autoZero"/>
        <c:auto val="1"/>
        <c:lblAlgn val="ctr"/>
        <c:lblOffset val="100"/>
        <c:noMultiLvlLbl val="0"/>
      </c:catAx>
      <c:valAx>
        <c:axId val="125752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432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MANTENIMIENTO!$P$17:$P$26</c:f>
              <c:numCache>
                <c:formatCode>0%</c:formatCode>
                <c:ptCount val="10"/>
                <c:pt idx="0">
                  <c:v>0.95070422535211263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47664"/>
        <c:axId val="1539743856"/>
        <c:axId val="0"/>
      </c:bar3DChart>
      <c:catAx>
        <c:axId val="153974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3856"/>
        <c:crosses val="autoZero"/>
        <c:auto val="1"/>
        <c:lblAlgn val="ctr"/>
        <c:lblOffset val="100"/>
        <c:noMultiLvlLbl val="0"/>
      </c:catAx>
      <c:valAx>
        <c:axId val="15397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MANTENIMIENTO!$R$17:$R$26</c:f>
              <c:numCache>
                <c:formatCode>0%</c:formatCode>
                <c:ptCount val="10"/>
                <c:pt idx="0">
                  <c:v>0.96551724137931039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5280"/>
        <c:axId val="1539745488"/>
        <c:axId val="0"/>
      </c:bar3DChart>
      <c:catAx>
        <c:axId val="153975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5488"/>
        <c:crosses val="autoZero"/>
        <c:auto val="1"/>
        <c:lblAlgn val="ctr"/>
        <c:lblOffset val="100"/>
        <c:noMultiLvlLbl val="0"/>
      </c:catAx>
      <c:valAx>
        <c:axId val="15397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MANTENIMIENTO!$T$17:$T$26</c:f>
              <c:numCache>
                <c:formatCode>0%</c:formatCode>
                <c:ptCount val="10"/>
                <c:pt idx="0">
                  <c:v>0.89090909090909087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49840"/>
        <c:axId val="1539756912"/>
        <c:axId val="0"/>
      </c:bar3DChart>
      <c:catAx>
        <c:axId val="153974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6912"/>
        <c:crosses val="autoZero"/>
        <c:auto val="1"/>
        <c:lblAlgn val="ctr"/>
        <c:lblOffset val="100"/>
        <c:noMultiLvlLbl val="0"/>
      </c:catAx>
      <c:valAx>
        <c:axId val="153975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PRODUCCION!$J$17:$J$30</c:f>
              <c:numCache>
                <c:formatCode>0.00%</c:formatCode>
                <c:ptCount val="6"/>
                <c:pt idx="0">
                  <c:v>1.0738461538461539</c:v>
                </c:pt>
                <c:pt idx="2" formatCode="0%">
                  <c:v>0.86440677966101698</c:v>
                </c:pt>
                <c:pt idx="4" formatCode="0.000%">
                  <c:v>1.4908684308609764E-4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0336"/>
        <c:axId val="1468406320"/>
        <c:axId val="0"/>
      </c:bar3DChart>
      <c:catAx>
        <c:axId val="14684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6320"/>
        <c:crosses val="autoZero"/>
        <c:auto val="1"/>
        <c:lblAlgn val="ctr"/>
        <c:lblOffset val="100"/>
        <c:noMultiLvlLbl val="0"/>
      </c:catAx>
      <c:valAx>
        <c:axId val="14684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MANTENIMIENTO!$V$17:$V$26</c:f>
              <c:numCache>
                <c:formatCode>0%</c:formatCode>
                <c:ptCount val="10"/>
                <c:pt idx="0">
                  <c:v>0.97435897435897434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8000"/>
        <c:axId val="1539746576"/>
        <c:axId val="0"/>
      </c:bar3DChart>
      <c:catAx>
        <c:axId val="15397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6576"/>
        <c:crosses val="autoZero"/>
        <c:auto val="1"/>
        <c:lblAlgn val="ctr"/>
        <c:lblOffset val="100"/>
        <c:noMultiLvlLbl val="0"/>
      </c:catAx>
      <c:valAx>
        <c:axId val="153974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MANTENIMIENTO!$X$17:$X$26</c:f>
              <c:numCache>
                <c:formatCode>0%</c:formatCode>
                <c:ptCount val="10"/>
                <c:pt idx="0">
                  <c:v>0.95959595959595956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4192"/>
        <c:axId val="1539752560"/>
        <c:axId val="0"/>
      </c:bar3DChart>
      <c:catAx>
        <c:axId val="153975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2560"/>
        <c:crosses val="autoZero"/>
        <c:auto val="1"/>
        <c:lblAlgn val="ctr"/>
        <c:lblOffset val="100"/>
        <c:noMultiLvlLbl val="0"/>
      </c:catAx>
      <c:valAx>
        <c:axId val="153975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MANTENIMIENTO!$Z$17:$Z$26</c:f>
              <c:numCache>
                <c:formatCode>0%</c:formatCode>
                <c:ptCount val="10"/>
                <c:pt idx="0">
                  <c:v>0.91370558375634514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0384"/>
        <c:axId val="1539754736"/>
        <c:axId val="0"/>
      </c:bar3DChart>
      <c:catAx>
        <c:axId val="153975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4736"/>
        <c:crosses val="autoZero"/>
        <c:auto val="1"/>
        <c:lblAlgn val="ctr"/>
        <c:lblOffset val="100"/>
        <c:noMultiLvlLbl val="0"/>
      </c:catAx>
      <c:valAx>
        <c:axId val="153975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MANTENIMIENTO!$AB$17:$AB$26</c:f>
              <c:numCache>
                <c:formatCode>0%</c:formatCode>
                <c:ptCount val="10"/>
                <c:pt idx="0">
                  <c:v>0.8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0928"/>
        <c:axId val="1539747120"/>
        <c:axId val="0"/>
      </c:bar3DChart>
      <c:catAx>
        <c:axId val="153975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7120"/>
        <c:crosses val="autoZero"/>
        <c:auto val="1"/>
        <c:lblAlgn val="ctr"/>
        <c:lblOffset val="100"/>
        <c:noMultiLvlLbl val="0"/>
      </c:catAx>
      <c:valAx>
        <c:axId val="153974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MANTENIMIENTO!$E$17:$E$26</c:f>
              <c:strCache>
                <c:ptCount val="9"/>
                <c:pt idx="0">
                  <c:v>(horas de uso de equipos / horas disponibles de equipos)*100%</c:v>
                </c:pt>
                <c:pt idx="2">
                  <c:v>(mantenimientos realizados / mantenimientos programados)*100%</c:v>
                </c:pt>
                <c:pt idx="4">
                  <c:v>(solicitudes atendidas / solicitudes requeridas)*100%</c:v>
                </c:pt>
                <c:pt idx="6">
                  <c:v>(número de solicitudes atendidas a tiempo/ solicitudes requeridas)*100%</c:v>
                </c:pt>
                <c:pt idx="8">
                  <c:v>(mantenimientos atendidos por la misma falla / mantenimientos atendidos)*100%</c:v>
                </c:pt>
              </c:strCache>
            </c:strRef>
          </c:cat>
          <c:val>
            <c:numRef>
              <c:f>MANTENIMIENTO!$AD$17:$AD$26</c:f>
              <c:numCache>
                <c:formatCode>0%</c:formatCode>
                <c:ptCount val="10"/>
                <c:pt idx="0">
                  <c:v>0.95070422535211263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48208"/>
        <c:axId val="1539744944"/>
        <c:axId val="0"/>
      </c:bar3DChart>
      <c:catAx>
        <c:axId val="153974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4944"/>
        <c:crosses val="autoZero"/>
        <c:auto val="1"/>
        <c:lblAlgn val="ctr"/>
        <c:lblOffset val="100"/>
        <c:noMultiLvlLbl val="0"/>
      </c:catAx>
      <c:valAx>
        <c:axId val="153974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COMPRAS!$H$14:$H$19</c:f>
              <c:numCache>
                <c:formatCode>0%</c:formatCode>
                <c:ptCount val="6"/>
                <c:pt idx="0">
                  <c:v>0.9375</c:v>
                </c:pt>
                <c:pt idx="2">
                  <c:v>1</c:v>
                </c:pt>
                <c:pt idx="4">
                  <c:v>0.93333333333333335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46032"/>
        <c:axId val="1539751472"/>
        <c:axId val="0"/>
      </c:bar3DChart>
      <c:catAx>
        <c:axId val="15397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1472"/>
        <c:crosses val="autoZero"/>
        <c:auto val="1"/>
        <c:lblAlgn val="ctr"/>
        <c:lblOffset val="100"/>
        <c:noMultiLvlLbl val="0"/>
      </c:catAx>
      <c:valAx>
        <c:axId val="153975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COMPRAS!$J$14:$J$19</c:f>
              <c:numCache>
                <c:formatCode>0%</c:formatCode>
                <c:ptCount val="6"/>
                <c:pt idx="0">
                  <c:v>0.8571428571428571</c:v>
                </c:pt>
                <c:pt idx="2">
                  <c:v>0.875</c:v>
                </c:pt>
                <c:pt idx="4">
                  <c:v>0.72413793103448276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5824"/>
        <c:axId val="1539752016"/>
        <c:axId val="0"/>
      </c:bar3DChart>
      <c:catAx>
        <c:axId val="153975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2016"/>
        <c:crosses val="autoZero"/>
        <c:auto val="1"/>
        <c:lblAlgn val="ctr"/>
        <c:lblOffset val="100"/>
        <c:noMultiLvlLbl val="0"/>
      </c:catAx>
      <c:valAx>
        <c:axId val="153975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COMPRAS!$L$14:$L$19</c:f>
              <c:numCache>
                <c:formatCode>0%</c:formatCode>
                <c:ptCount val="6"/>
                <c:pt idx="0">
                  <c:v>0.86363636363636365</c:v>
                </c:pt>
                <c:pt idx="2">
                  <c:v>0.875</c:v>
                </c:pt>
                <c:pt idx="4">
                  <c:v>0.77333333333333332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48752"/>
        <c:axId val="1539749296"/>
        <c:axId val="0"/>
      </c:bar3DChart>
      <c:catAx>
        <c:axId val="15397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9296"/>
        <c:crosses val="autoZero"/>
        <c:auto val="1"/>
        <c:lblAlgn val="ctr"/>
        <c:lblOffset val="100"/>
        <c:noMultiLvlLbl val="0"/>
      </c:catAx>
      <c:valAx>
        <c:axId val="15397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COMPRAS!$N$14:$N$19</c:f>
              <c:numCache>
                <c:formatCode>0%</c:formatCode>
                <c:ptCount val="6"/>
                <c:pt idx="0">
                  <c:v>0.96666666666666667</c:v>
                </c:pt>
                <c:pt idx="2">
                  <c:v>0.9375</c:v>
                </c:pt>
                <c:pt idx="4">
                  <c:v>0.95238095238095233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6368"/>
        <c:axId val="1539744400"/>
        <c:axId val="0"/>
      </c:bar3DChart>
      <c:catAx>
        <c:axId val="153975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44400"/>
        <c:crosses val="autoZero"/>
        <c:auto val="1"/>
        <c:lblAlgn val="ctr"/>
        <c:lblOffset val="100"/>
        <c:noMultiLvlLbl val="0"/>
      </c:catAx>
      <c:valAx>
        <c:axId val="153974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COMPRAS!$P$14:$P$19</c:f>
              <c:numCache>
                <c:formatCode>0%</c:formatCode>
                <c:ptCount val="6"/>
                <c:pt idx="0">
                  <c:v>0.859375</c:v>
                </c:pt>
                <c:pt idx="2">
                  <c:v>0.8125</c:v>
                </c:pt>
                <c:pt idx="4">
                  <c:v>0.93333333333333335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3648"/>
        <c:axId val="1539757456"/>
        <c:axId val="0"/>
      </c:bar3DChart>
      <c:catAx>
        <c:axId val="15397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7456"/>
        <c:crosses val="autoZero"/>
        <c:auto val="1"/>
        <c:lblAlgn val="ctr"/>
        <c:lblOffset val="100"/>
        <c:noMultiLvlLbl val="0"/>
      </c:catAx>
      <c:valAx>
        <c:axId val="153975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PRODUCCION!$L$17:$L$30</c:f>
              <c:numCache>
                <c:formatCode>0.00%</c:formatCode>
                <c:ptCount val="6"/>
                <c:pt idx="0">
                  <c:v>0.99062499999999998</c:v>
                </c:pt>
                <c:pt idx="2" formatCode="0%">
                  <c:v>0.72131147540983609</c:v>
                </c:pt>
                <c:pt idx="4" formatCode="0.000%">
                  <c:v>1.0748949877982624E-4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1968"/>
        <c:axId val="1468411216"/>
        <c:axId val="0"/>
      </c:bar3DChart>
      <c:catAx>
        <c:axId val="146840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11216"/>
        <c:crosses val="autoZero"/>
        <c:auto val="1"/>
        <c:lblAlgn val="ctr"/>
        <c:lblOffset val="100"/>
        <c:noMultiLvlLbl val="0"/>
      </c:catAx>
      <c:valAx>
        <c:axId val="146841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COMPRAS!$R$14:$R$19</c:f>
              <c:numCache>
                <c:formatCode>0%</c:formatCode>
                <c:ptCount val="6"/>
                <c:pt idx="0">
                  <c:v>0.9887640449438202</c:v>
                </c:pt>
                <c:pt idx="2">
                  <c:v>1</c:v>
                </c:pt>
                <c:pt idx="4">
                  <c:v>0.94871794871794868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3104"/>
        <c:axId val="1539758544"/>
        <c:axId val="0"/>
      </c:bar3DChart>
      <c:catAx>
        <c:axId val="153975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8544"/>
        <c:crosses val="autoZero"/>
        <c:auto val="1"/>
        <c:lblAlgn val="ctr"/>
        <c:lblOffset val="100"/>
        <c:noMultiLvlLbl val="0"/>
      </c:catAx>
      <c:valAx>
        <c:axId val="15397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COMPRAS!$T$14:$T$19</c:f>
              <c:numCache>
                <c:formatCode>0%</c:formatCode>
                <c:ptCount val="6"/>
                <c:pt idx="0">
                  <c:v>0.88607594936708856</c:v>
                </c:pt>
                <c:pt idx="2">
                  <c:v>0.9375</c:v>
                </c:pt>
                <c:pt idx="4">
                  <c:v>0.97777777777777775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759088"/>
        <c:axId val="1543292864"/>
        <c:axId val="0"/>
      </c:bar3DChart>
      <c:catAx>
        <c:axId val="15397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2864"/>
        <c:crosses val="autoZero"/>
        <c:auto val="1"/>
        <c:lblAlgn val="ctr"/>
        <c:lblOffset val="100"/>
        <c:noMultiLvlLbl val="0"/>
      </c:catAx>
      <c:valAx>
        <c:axId val="15432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397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COMPRAS!$V$14:$V$19</c:f>
              <c:numCache>
                <c:formatCode>0%</c:formatCode>
                <c:ptCount val="6"/>
                <c:pt idx="0">
                  <c:v>0.9375</c:v>
                </c:pt>
                <c:pt idx="2">
                  <c:v>1</c:v>
                </c:pt>
                <c:pt idx="4">
                  <c:v>0.93333333333333335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3616"/>
        <c:axId val="1543285248"/>
        <c:axId val="0"/>
      </c:bar3DChart>
      <c:catAx>
        <c:axId val="15432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5248"/>
        <c:crosses val="autoZero"/>
        <c:auto val="1"/>
        <c:lblAlgn val="ctr"/>
        <c:lblOffset val="100"/>
        <c:noMultiLvlLbl val="0"/>
      </c:catAx>
      <c:valAx>
        <c:axId val="154328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COMPRAS!$X$14:$X$19</c:f>
              <c:numCache>
                <c:formatCode>0%</c:formatCode>
                <c:ptCount val="6"/>
                <c:pt idx="0">
                  <c:v>0.8571428571428571</c:v>
                </c:pt>
                <c:pt idx="2">
                  <c:v>0.875</c:v>
                </c:pt>
                <c:pt idx="4">
                  <c:v>0.72413793103448276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1984"/>
        <c:axId val="1543293952"/>
        <c:axId val="0"/>
      </c:bar3DChart>
      <c:catAx>
        <c:axId val="15432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3952"/>
        <c:crosses val="autoZero"/>
        <c:auto val="1"/>
        <c:lblAlgn val="ctr"/>
        <c:lblOffset val="100"/>
        <c:noMultiLvlLbl val="0"/>
      </c:catAx>
      <c:valAx>
        <c:axId val="154329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COMPRAS!$Z$14:$Z$19</c:f>
              <c:numCache>
                <c:formatCode>0%</c:formatCode>
                <c:ptCount val="6"/>
                <c:pt idx="0">
                  <c:v>0.86363636363636365</c:v>
                </c:pt>
                <c:pt idx="2">
                  <c:v>0.875</c:v>
                </c:pt>
                <c:pt idx="4">
                  <c:v>0.77333333333333332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4704"/>
        <c:axId val="1543293408"/>
        <c:axId val="0"/>
      </c:bar3DChart>
      <c:catAx>
        <c:axId val="15432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3408"/>
        <c:crosses val="autoZero"/>
        <c:auto val="1"/>
        <c:lblAlgn val="ctr"/>
        <c:lblOffset val="100"/>
        <c:noMultiLvlLbl val="0"/>
      </c:catAx>
      <c:valAx>
        <c:axId val="15432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COMPRAS!$AB$14:$AB$19</c:f>
              <c:numCache>
                <c:formatCode>0%</c:formatCode>
                <c:ptCount val="6"/>
                <c:pt idx="0">
                  <c:v>0.96666666666666667</c:v>
                </c:pt>
                <c:pt idx="2">
                  <c:v>0.9375</c:v>
                </c:pt>
                <c:pt idx="4">
                  <c:v>0.95238095238095233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6880"/>
        <c:axId val="1543281440"/>
        <c:axId val="0"/>
      </c:bar3DChart>
      <c:catAx>
        <c:axId val="15432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1440"/>
        <c:crosses val="autoZero"/>
        <c:auto val="1"/>
        <c:lblAlgn val="ctr"/>
        <c:lblOffset val="100"/>
        <c:noMultiLvlLbl val="0"/>
      </c:catAx>
      <c:valAx>
        <c:axId val="154328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COMPRAS!$E$14:$E$19</c:f>
              <c:strCache>
                <c:ptCount val="5"/>
                <c:pt idx="0">
                  <c:v>(compras entregadas a tiempo / compras solicitadas)*100%</c:v>
                </c:pt>
                <c:pt idx="2">
                  <c:v>(proveedores de materia prima evaluados / proveedores de materia prima)*100%</c:v>
                </c:pt>
                <c:pt idx="4">
                  <c:v>(requisiciones atendidas / requisiciones solicitadas)*100%</c:v>
                </c:pt>
              </c:strCache>
            </c:strRef>
          </c:cat>
          <c:val>
            <c:numRef>
              <c:f>COMPRAS!$AD$14:$AD$19</c:f>
              <c:numCache>
                <c:formatCode>0%</c:formatCode>
                <c:ptCount val="6"/>
                <c:pt idx="0">
                  <c:v>0.859375</c:v>
                </c:pt>
                <c:pt idx="2">
                  <c:v>0.8125</c:v>
                </c:pt>
                <c:pt idx="4">
                  <c:v>0.93333333333333335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90144"/>
        <c:axId val="1543290688"/>
        <c:axId val="0"/>
      </c:bar3DChart>
      <c:catAx>
        <c:axId val="15432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0688"/>
        <c:crosses val="autoZero"/>
        <c:auto val="1"/>
        <c:lblAlgn val="ctr"/>
        <c:lblOffset val="100"/>
        <c:noMultiLvlLbl val="0"/>
      </c:catAx>
      <c:valAx>
        <c:axId val="154329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DM'!$H$16:$H$23</c:f>
              <c:numCache>
                <c:formatCode>0%</c:formatCode>
                <c:ptCount val="6"/>
                <c:pt idx="0">
                  <c:v>0.78123031700700496</c:v>
                </c:pt>
                <c:pt idx="2">
                  <c:v>1</c:v>
                </c:pt>
                <c:pt idx="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5792"/>
        <c:axId val="1543286336"/>
        <c:axId val="0"/>
      </c:bar3DChart>
      <c:catAx>
        <c:axId val="154328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6336"/>
        <c:crosses val="autoZero"/>
        <c:auto val="1"/>
        <c:lblAlgn val="ctr"/>
        <c:lblOffset val="100"/>
        <c:noMultiLvlLbl val="0"/>
      </c:catAx>
      <c:valAx>
        <c:axId val="15432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DM'!$J$16:$J$23</c:f>
              <c:numCache>
                <c:formatCode>0%</c:formatCode>
                <c:ptCount val="6"/>
                <c:pt idx="0">
                  <c:v>0.93467462030446391</c:v>
                </c:pt>
                <c:pt idx="2">
                  <c:v>1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9056"/>
        <c:axId val="1543288512"/>
        <c:axId val="0"/>
      </c:bar3DChart>
      <c:catAx>
        <c:axId val="15432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8512"/>
        <c:crosses val="autoZero"/>
        <c:auto val="1"/>
        <c:lblAlgn val="ctr"/>
        <c:lblOffset val="100"/>
        <c:noMultiLvlLbl val="0"/>
      </c:catAx>
      <c:valAx>
        <c:axId val="15432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DM'!$L$16:$L$23</c:f>
              <c:numCache>
                <c:formatCode>0%</c:formatCode>
                <c:ptCount val="6"/>
                <c:pt idx="0">
                  <c:v>1.1016902483890001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91232"/>
        <c:axId val="1543287424"/>
        <c:axId val="0"/>
      </c:bar3DChart>
      <c:catAx>
        <c:axId val="15432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7424"/>
        <c:crosses val="autoZero"/>
        <c:auto val="1"/>
        <c:lblAlgn val="ctr"/>
        <c:lblOffset val="100"/>
        <c:noMultiLvlLbl val="0"/>
      </c:catAx>
      <c:valAx>
        <c:axId val="154328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PRODUCCION!$N$17:$N$30</c:f>
              <c:numCache>
                <c:formatCode>0.00%</c:formatCode>
                <c:ptCount val="6"/>
                <c:pt idx="0">
                  <c:v>1.0018</c:v>
                </c:pt>
                <c:pt idx="2" formatCode="0%">
                  <c:v>0.92</c:v>
                </c:pt>
                <c:pt idx="4" formatCode="0.000%">
                  <c:v>3.5793920901302666E-4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11760"/>
        <c:axId val="1468403600"/>
        <c:axId val="0"/>
      </c:bar3DChart>
      <c:catAx>
        <c:axId val="14684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3600"/>
        <c:crosses val="autoZero"/>
        <c:auto val="1"/>
        <c:lblAlgn val="ctr"/>
        <c:lblOffset val="100"/>
        <c:noMultiLvlLbl val="0"/>
      </c:catAx>
      <c:valAx>
        <c:axId val="14684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1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DM'!$N$16:$N$23</c:f>
              <c:numCache>
                <c:formatCode>0%</c:formatCode>
                <c:ptCount val="6"/>
                <c:pt idx="0">
                  <c:v>0.97024176572831056</c:v>
                </c:pt>
                <c:pt idx="2">
                  <c:v>1</c:v>
                </c:pt>
                <c:pt idx="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7968"/>
        <c:axId val="1543284160"/>
        <c:axId val="0"/>
      </c:bar3DChart>
      <c:catAx>
        <c:axId val="15432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4160"/>
        <c:crosses val="autoZero"/>
        <c:auto val="1"/>
        <c:lblAlgn val="ctr"/>
        <c:lblOffset val="100"/>
        <c:noMultiLvlLbl val="0"/>
      </c:catAx>
      <c:valAx>
        <c:axId val="15432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DM'!$P$16:$P$23</c:f>
              <c:numCache>
                <c:formatCode>0%</c:formatCode>
                <c:ptCount val="6"/>
                <c:pt idx="0">
                  <c:v>1.2712391859288843</c:v>
                </c:pt>
                <c:pt idx="2">
                  <c:v>1</c:v>
                </c:pt>
                <c:pt idx="4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0896"/>
        <c:axId val="1543289600"/>
        <c:axId val="0"/>
      </c:bar3DChart>
      <c:catAx>
        <c:axId val="15432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9600"/>
        <c:crosses val="autoZero"/>
        <c:auto val="1"/>
        <c:lblAlgn val="ctr"/>
        <c:lblOffset val="100"/>
        <c:noMultiLvlLbl val="0"/>
      </c:catAx>
      <c:valAx>
        <c:axId val="154328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DM'!$R$16:$R$23</c:f>
              <c:numCache>
                <c:formatCode>0%</c:formatCode>
                <c:ptCount val="6"/>
                <c:pt idx="0">
                  <c:v>1.0454832866265191</c:v>
                </c:pt>
                <c:pt idx="2">
                  <c:v>1</c:v>
                </c:pt>
                <c:pt idx="4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0352"/>
        <c:axId val="1543291776"/>
        <c:axId val="0"/>
      </c:bar3DChart>
      <c:catAx>
        <c:axId val="154328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1776"/>
        <c:crosses val="autoZero"/>
        <c:auto val="1"/>
        <c:lblAlgn val="ctr"/>
        <c:lblOffset val="100"/>
        <c:noMultiLvlLbl val="0"/>
      </c:catAx>
      <c:valAx>
        <c:axId val="15432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DM'!$T$16:$T$23</c:f>
              <c:numCache>
                <c:formatCode>0%</c:formatCode>
                <c:ptCount val="6"/>
                <c:pt idx="0">
                  <c:v>0.75995288038279618</c:v>
                </c:pt>
                <c:pt idx="2">
                  <c:v>1</c:v>
                </c:pt>
                <c:pt idx="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92320"/>
        <c:axId val="1543278720"/>
        <c:axId val="0"/>
      </c:bar3DChart>
      <c:catAx>
        <c:axId val="15432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78720"/>
        <c:crosses val="autoZero"/>
        <c:auto val="1"/>
        <c:lblAlgn val="ctr"/>
        <c:lblOffset val="100"/>
        <c:noMultiLvlLbl val="0"/>
      </c:catAx>
      <c:valAx>
        <c:axId val="15432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9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DM'!$V$16:$V$23</c:f>
              <c:numCache>
                <c:formatCode>0%</c:formatCode>
                <c:ptCount val="6"/>
                <c:pt idx="0">
                  <c:v>0.73813876006830526</c:v>
                </c:pt>
                <c:pt idx="2">
                  <c:v>1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79264"/>
        <c:axId val="1543279808"/>
        <c:axId val="0"/>
      </c:bar3DChart>
      <c:catAx>
        <c:axId val="154327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79808"/>
        <c:crosses val="autoZero"/>
        <c:auto val="1"/>
        <c:lblAlgn val="ctr"/>
        <c:lblOffset val="100"/>
        <c:noMultiLvlLbl val="0"/>
      </c:catAx>
      <c:valAx>
        <c:axId val="15432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7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DM'!$X$16:$X$23</c:f>
              <c:numCache>
                <c:formatCode>0%</c:formatCode>
                <c:ptCount val="6"/>
                <c:pt idx="0">
                  <c:v>0.93640811849443306</c:v>
                </c:pt>
                <c:pt idx="2">
                  <c:v>1</c:v>
                </c:pt>
                <c:pt idx="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83072"/>
        <c:axId val="1543282528"/>
        <c:axId val="0"/>
      </c:bar3DChart>
      <c:catAx>
        <c:axId val="154328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2528"/>
        <c:crosses val="autoZero"/>
        <c:auto val="1"/>
        <c:lblAlgn val="ctr"/>
        <c:lblOffset val="100"/>
        <c:noMultiLvlLbl val="0"/>
      </c:catAx>
      <c:valAx>
        <c:axId val="15432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32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DM'!$Z$16:$Z$23</c:f>
              <c:numCache>
                <c:formatCode>0%</c:formatCode>
                <c:ptCount val="6"/>
                <c:pt idx="0">
                  <c:v>0.89494792372809118</c:v>
                </c:pt>
                <c:pt idx="2">
                  <c:v>1</c:v>
                </c:pt>
                <c:pt idx="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7424"/>
        <c:axId val="1544839808"/>
        <c:axId val="0"/>
      </c:bar3DChart>
      <c:catAx>
        <c:axId val="154484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39808"/>
        <c:crosses val="autoZero"/>
        <c:auto val="1"/>
        <c:lblAlgn val="ctr"/>
        <c:lblOffset val="100"/>
        <c:noMultiLvlLbl val="0"/>
      </c:catAx>
      <c:valAx>
        <c:axId val="154483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DM'!$AB$16:$AB$23</c:f>
              <c:numCache>
                <c:formatCode>0%</c:formatCode>
                <c:ptCount val="6"/>
                <c:pt idx="0">
                  <c:v>0.89494792372809118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5248"/>
        <c:axId val="1544840352"/>
        <c:axId val="0"/>
      </c:bar3DChart>
      <c:catAx>
        <c:axId val="15448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0352"/>
        <c:crosses val="autoZero"/>
        <c:auto val="1"/>
        <c:lblAlgn val="ctr"/>
        <c:lblOffset val="100"/>
        <c:noMultiLvlLbl val="0"/>
      </c:catAx>
      <c:valAx>
        <c:axId val="154484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'VENTAS DM'!$E$16:$E$23</c:f>
              <c:strCache>
                <c:ptCount val="5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ventas concretadas / número de cotizaciones realizadas)*100%</c:v>
                </c:pt>
              </c:strCache>
            </c:strRef>
          </c:cat>
          <c:val>
            <c:numRef>
              <c:f>'VENTAS DM'!$AD$16:$AD$23</c:f>
              <c:numCache>
                <c:formatCode>0%</c:formatCode>
                <c:ptCount val="6"/>
                <c:pt idx="0">
                  <c:v>0.89494792372809118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50144"/>
        <c:axId val="1544847968"/>
        <c:axId val="0"/>
      </c:bar3DChart>
      <c:catAx>
        <c:axId val="15448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7968"/>
        <c:crosses val="autoZero"/>
        <c:auto val="1"/>
        <c:lblAlgn val="ctr"/>
        <c:lblOffset val="100"/>
        <c:noMultiLvlLbl val="0"/>
      </c:catAx>
      <c:valAx>
        <c:axId val="154484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ORTOPEDIA!$H$16:$H$23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39264"/>
        <c:axId val="1544853408"/>
        <c:axId val="0"/>
      </c:bar3DChart>
      <c:catAx>
        <c:axId val="15448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3408"/>
        <c:crosses val="autoZero"/>
        <c:auto val="1"/>
        <c:lblAlgn val="ctr"/>
        <c:lblOffset val="100"/>
        <c:noMultiLvlLbl val="0"/>
      </c:catAx>
      <c:valAx>
        <c:axId val="15448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3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PRODUCCION!$P$17:$P$30</c:f>
              <c:numCache>
                <c:formatCode>0.00%</c:formatCode>
                <c:ptCount val="6"/>
                <c:pt idx="0">
                  <c:v>0.88463636363636367</c:v>
                </c:pt>
                <c:pt idx="2" formatCode="0%">
                  <c:v>0.63793103448275867</c:v>
                </c:pt>
                <c:pt idx="4" formatCode="0.000%">
                  <c:v>2.3128105986028251E-4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0880"/>
        <c:axId val="1468401424"/>
        <c:axId val="0"/>
      </c:bar3DChart>
      <c:catAx>
        <c:axId val="146840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1424"/>
        <c:crosses val="autoZero"/>
        <c:auto val="1"/>
        <c:lblAlgn val="ctr"/>
        <c:lblOffset val="100"/>
        <c:noMultiLvlLbl val="0"/>
      </c:catAx>
      <c:valAx>
        <c:axId val="146840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ORTOPEDIA!$J$16:$J$23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3072"/>
        <c:axId val="1544844160"/>
        <c:axId val="0"/>
      </c:bar3DChart>
      <c:catAx>
        <c:axId val="154484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4160"/>
        <c:crosses val="autoZero"/>
        <c:auto val="1"/>
        <c:lblAlgn val="ctr"/>
        <c:lblOffset val="100"/>
        <c:noMultiLvlLbl val="0"/>
      </c:catAx>
      <c:valAx>
        <c:axId val="15448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ORTOPEDIA!$L$16:$L$23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8512"/>
        <c:axId val="1544840896"/>
        <c:axId val="0"/>
      </c:bar3DChart>
      <c:catAx>
        <c:axId val="154484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0896"/>
        <c:crosses val="autoZero"/>
        <c:auto val="1"/>
        <c:lblAlgn val="ctr"/>
        <c:lblOffset val="100"/>
        <c:noMultiLvlLbl val="0"/>
      </c:catAx>
      <c:valAx>
        <c:axId val="15448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ORTOPEDIA!$N$16:$N$23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9056"/>
        <c:axId val="1544843616"/>
        <c:axId val="0"/>
      </c:bar3DChart>
      <c:catAx>
        <c:axId val="15448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3616"/>
        <c:crosses val="autoZero"/>
        <c:auto val="1"/>
        <c:lblAlgn val="ctr"/>
        <c:lblOffset val="100"/>
        <c:noMultiLvlLbl val="0"/>
      </c:catAx>
      <c:valAx>
        <c:axId val="15448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ORTOPEDIA!$P$16:$P$23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53952"/>
        <c:axId val="1544849600"/>
        <c:axId val="0"/>
      </c:bar3DChart>
      <c:catAx>
        <c:axId val="15448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9600"/>
        <c:crosses val="autoZero"/>
        <c:auto val="1"/>
        <c:lblAlgn val="ctr"/>
        <c:lblOffset val="100"/>
        <c:noMultiLvlLbl val="0"/>
      </c:catAx>
      <c:valAx>
        <c:axId val="154484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ORTOPEDIA!$R$16:$R$23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51776"/>
        <c:axId val="1544850688"/>
        <c:axId val="0"/>
      </c:bar3DChart>
      <c:catAx>
        <c:axId val="15448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0688"/>
        <c:crosses val="autoZero"/>
        <c:auto val="1"/>
        <c:lblAlgn val="ctr"/>
        <c:lblOffset val="100"/>
        <c:noMultiLvlLbl val="0"/>
      </c:catAx>
      <c:valAx>
        <c:axId val="154485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ORTOPEDIA!$T$16:$T$23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4704"/>
        <c:axId val="1544845792"/>
        <c:axId val="0"/>
      </c:bar3DChart>
      <c:catAx>
        <c:axId val="15448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5792"/>
        <c:crosses val="autoZero"/>
        <c:auto val="1"/>
        <c:lblAlgn val="ctr"/>
        <c:lblOffset val="100"/>
        <c:noMultiLvlLbl val="0"/>
      </c:catAx>
      <c:valAx>
        <c:axId val="154484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ORTOPEDIA!$V$16:$V$23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1440"/>
        <c:axId val="1544852864"/>
        <c:axId val="0"/>
      </c:bar3DChart>
      <c:catAx>
        <c:axId val="154484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2864"/>
        <c:crosses val="autoZero"/>
        <c:auto val="1"/>
        <c:lblAlgn val="ctr"/>
        <c:lblOffset val="100"/>
        <c:noMultiLvlLbl val="0"/>
      </c:catAx>
      <c:valAx>
        <c:axId val="154485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ORTOPEDIA!$X$16:$X$23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6336"/>
        <c:axId val="1544854496"/>
        <c:axId val="0"/>
      </c:bar3DChart>
      <c:catAx>
        <c:axId val="15448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4496"/>
        <c:crosses val="autoZero"/>
        <c:auto val="1"/>
        <c:lblAlgn val="ctr"/>
        <c:lblOffset val="100"/>
        <c:noMultiLvlLbl val="0"/>
      </c:catAx>
      <c:valAx>
        <c:axId val="154485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ORTOPEDIA!$Z$16:$Z$23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6880"/>
        <c:axId val="1544851232"/>
        <c:axId val="0"/>
      </c:bar3DChart>
      <c:catAx>
        <c:axId val="15448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1232"/>
        <c:crosses val="autoZero"/>
        <c:auto val="1"/>
        <c:lblAlgn val="ctr"/>
        <c:lblOffset val="100"/>
        <c:noMultiLvlLbl val="0"/>
      </c:catAx>
      <c:valAx>
        <c:axId val="154485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ORTOPEDIA!$AB$16:$AB$23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52320"/>
        <c:axId val="1544841984"/>
        <c:axId val="0"/>
      </c:bar3DChart>
      <c:catAx>
        <c:axId val="154485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1984"/>
        <c:crosses val="autoZero"/>
        <c:auto val="1"/>
        <c:lblAlgn val="ctr"/>
        <c:lblOffset val="100"/>
        <c:noMultiLvlLbl val="0"/>
      </c:catAx>
      <c:valAx>
        <c:axId val="154484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5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PRODUCCION!$R$17:$R$30</c:f>
              <c:numCache>
                <c:formatCode>0.00%</c:formatCode>
                <c:ptCount val="6"/>
                <c:pt idx="0">
                  <c:v>2.7233888888888891</c:v>
                </c:pt>
                <c:pt idx="2" formatCode="0%">
                  <c:v>0.73333333333333328</c:v>
                </c:pt>
                <c:pt idx="4" formatCode="0.000%">
                  <c:v>1.4757334087597075E-4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397616"/>
        <c:axId val="1468404144"/>
        <c:axId val="0"/>
      </c:bar3DChart>
      <c:catAx>
        <c:axId val="146839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4144"/>
        <c:crosses val="autoZero"/>
        <c:auto val="1"/>
        <c:lblAlgn val="ctr"/>
        <c:lblOffset val="100"/>
        <c:noMultiLvlLbl val="0"/>
      </c:catAx>
      <c:valAx>
        <c:axId val="146840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39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ORTOPEDIA!$E$16:$E$23</c:f>
              <c:strCache>
                <c:ptCount val="7"/>
                <c:pt idx="0">
                  <c:v>PLANEACION DE VENTAS ANUALES $/ # VENTAS REALIZADAS $ X 100</c:v>
                </c:pt>
                <c:pt idx="2">
                  <c:v>(número de encuestas con valoración de bueno, excelente y si / total de clientes encuestados)*100%</c:v>
                </c:pt>
                <c:pt idx="4">
                  <c:v>(número de registros que coinciden con lo que hay en existencia/ número de registros de inventario)*100%</c:v>
                </c:pt>
                <c:pt idx="6">
                  <c:v>PLANEACION DE VENTAS ANUALES $/ # VENTAS REALIZADAS $ X 100</c:v>
                </c:pt>
              </c:strCache>
            </c:strRef>
          </c:cat>
          <c:val>
            <c:numRef>
              <c:f>ORTOPEDIA!$AD$16:$AD$23</c:f>
              <c:numCache>
                <c:formatCode>0%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42528"/>
        <c:axId val="1545798912"/>
        <c:axId val="0"/>
      </c:bar3DChart>
      <c:catAx>
        <c:axId val="154484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798912"/>
        <c:crosses val="autoZero"/>
        <c:auto val="1"/>
        <c:lblAlgn val="ctr"/>
        <c:lblOffset val="100"/>
        <c:noMultiLvlLbl val="0"/>
      </c:catAx>
      <c:valAx>
        <c:axId val="154579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484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CALIDAD'!$H$17:$H$26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0.5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8704"/>
        <c:axId val="1545807616"/>
        <c:axId val="0"/>
      </c:bar3DChart>
      <c:catAx>
        <c:axId val="15458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7616"/>
        <c:crosses val="autoZero"/>
        <c:auto val="1"/>
        <c:lblAlgn val="ctr"/>
        <c:lblOffset val="100"/>
        <c:noMultiLvlLbl val="0"/>
      </c:catAx>
      <c:valAx>
        <c:axId val="154580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CALIDAD'!$J$17:$J$26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0.5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797824"/>
        <c:axId val="1545798368"/>
        <c:axId val="0"/>
      </c:bar3DChart>
      <c:catAx>
        <c:axId val="154579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798368"/>
        <c:crosses val="autoZero"/>
        <c:auto val="1"/>
        <c:lblAlgn val="ctr"/>
        <c:lblOffset val="100"/>
        <c:noMultiLvlLbl val="0"/>
      </c:catAx>
      <c:valAx>
        <c:axId val="154579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79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CALIDAD'!$L$17:$L$26</c:f>
              <c:numCache>
                <c:formatCode>0%</c:formatCode>
                <c:ptCount val="10"/>
                <c:pt idx="0">
                  <c:v>0</c:v>
                </c:pt>
                <c:pt idx="2">
                  <c:v>0.83333333333333337</c:v>
                </c:pt>
                <c:pt idx="4">
                  <c:v>0.83333333333333337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0544"/>
        <c:axId val="1545801632"/>
        <c:axId val="0"/>
      </c:bar3DChart>
      <c:catAx>
        <c:axId val="15458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1632"/>
        <c:crosses val="autoZero"/>
        <c:auto val="1"/>
        <c:lblAlgn val="ctr"/>
        <c:lblOffset val="100"/>
        <c:noMultiLvlLbl val="0"/>
      </c:catAx>
      <c:valAx>
        <c:axId val="15458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CALIDAD'!$N$17:$N$26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3264"/>
        <c:axId val="1545803808"/>
        <c:axId val="0"/>
      </c:bar3DChart>
      <c:catAx>
        <c:axId val="15458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3808"/>
        <c:crosses val="autoZero"/>
        <c:auto val="1"/>
        <c:lblAlgn val="ctr"/>
        <c:lblOffset val="100"/>
        <c:noMultiLvlLbl val="0"/>
      </c:catAx>
      <c:valAx>
        <c:axId val="154580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CALIDAD'!$P$17:$P$26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799456"/>
        <c:axId val="1545809248"/>
        <c:axId val="0"/>
      </c:bar3DChart>
      <c:catAx>
        <c:axId val="15457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9248"/>
        <c:crosses val="autoZero"/>
        <c:auto val="1"/>
        <c:lblAlgn val="ctr"/>
        <c:lblOffset val="100"/>
        <c:noMultiLvlLbl val="0"/>
      </c:catAx>
      <c:valAx>
        <c:axId val="154580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7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CALIDAD'!$R$17:$R$26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10880"/>
        <c:axId val="1545802720"/>
        <c:axId val="0"/>
      </c:bar3DChart>
      <c:catAx>
        <c:axId val="154581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2720"/>
        <c:crosses val="autoZero"/>
        <c:auto val="1"/>
        <c:lblAlgn val="ctr"/>
        <c:lblOffset val="100"/>
        <c:noMultiLvlLbl val="0"/>
      </c:catAx>
      <c:valAx>
        <c:axId val="154580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CALIDAD'!$T$17:$T$26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8">
                  <c:v>0.97619047619047616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7072"/>
        <c:axId val="1545801088"/>
        <c:axId val="0"/>
      </c:bar3DChart>
      <c:catAx>
        <c:axId val="15458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1088"/>
        <c:crosses val="autoZero"/>
        <c:auto val="1"/>
        <c:lblAlgn val="ctr"/>
        <c:lblOffset val="100"/>
        <c:noMultiLvlLbl val="0"/>
      </c:catAx>
      <c:valAx>
        <c:axId val="154580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CALIDAD'!$V$17:$V$26</c:f>
              <c:numCache>
                <c:formatCode>0%</c:formatCode>
                <c:ptCount val="10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2176"/>
        <c:axId val="1545804352"/>
        <c:axId val="0"/>
      </c:bar3DChart>
      <c:catAx>
        <c:axId val="15458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4352"/>
        <c:crosses val="autoZero"/>
        <c:auto val="1"/>
        <c:lblAlgn val="ctr"/>
        <c:lblOffset val="100"/>
        <c:noMultiLvlLbl val="0"/>
      </c:catAx>
      <c:valAx>
        <c:axId val="15458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CALIDAD'!$X$17:$X$26</c:f>
              <c:numCache>
                <c:formatCode>0%</c:formatCode>
                <c:ptCount val="10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8160"/>
        <c:axId val="1545800000"/>
        <c:axId val="0"/>
      </c:bar3DChart>
      <c:catAx>
        <c:axId val="154580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0000"/>
        <c:crosses val="autoZero"/>
        <c:auto val="1"/>
        <c:lblAlgn val="ctr"/>
        <c:lblOffset val="100"/>
        <c:noMultiLvlLbl val="0"/>
      </c:catAx>
      <c:valAx>
        <c:axId val="154580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PRODUCCION!$T$17:$T$30</c:f>
              <c:numCache>
                <c:formatCode>0.00%</c:formatCode>
                <c:ptCount val="6"/>
                <c:pt idx="0">
                  <c:v>1.9321739130434781</c:v>
                </c:pt>
                <c:pt idx="2" formatCode="0%">
                  <c:v>0.83333333333333337</c:v>
                </c:pt>
                <c:pt idx="4" formatCode="0.000%">
                  <c:v>2.1791927237901896E-4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6864"/>
        <c:axId val="1468405232"/>
        <c:axId val="0"/>
      </c:bar3DChart>
      <c:catAx>
        <c:axId val="14684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5232"/>
        <c:crosses val="autoZero"/>
        <c:auto val="1"/>
        <c:lblAlgn val="ctr"/>
        <c:lblOffset val="100"/>
        <c:noMultiLvlLbl val="0"/>
      </c:catAx>
      <c:valAx>
        <c:axId val="14684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CALIDAD'!$Z$17:$Z$26</c:f>
              <c:numCache>
                <c:formatCode>0%</c:formatCode>
                <c:ptCount val="10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0.97619047619047616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11968"/>
        <c:axId val="1545804896"/>
        <c:axId val="0"/>
      </c:bar3DChart>
      <c:catAx>
        <c:axId val="1545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4896"/>
        <c:crosses val="autoZero"/>
        <c:auto val="1"/>
        <c:lblAlgn val="ctr"/>
        <c:lblOffset val="100"/>
        <c:noMultiLvlLbl val="0"/>
      </c:catAx>
      <c:valAx>
        <c:axId val="15458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CALIDAD'!$AB$17:$AB$26</c:f>
              <c:numCache>
                <c:formatCode>0%</c:formatCode>
                <c:ptCount val="10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0.99206349206349209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5440"/>
        <c:axId val="1545811424"/>
        <c:axId val="0"/>
      </c:bar3DChart>
      <c:catAx>
        <c:axId val="15458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1424"/>
        <c:crosses val="autoZero"/>
        <c:auto val="1"/>
        <c:lblAlgn val="ctr"/>
        <c:lblOffset val="100"/>
        <c:noMultiLvlLbl val="0"/>
      </c:catAx>
      <c:valAx>
        <c:axId val="15458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'ASEG CALIDAD'!$E$17:$E$26</c:f>
              <c:strCache>
                <c:ptCount val="9"/>
                <c:pt idx="0">
                  <c:v>(auditorías realizadas  con efectividad/ auditorías programadas)*100%</c:v>
                </c:pt>
                <c:pt idx="2">
                  <c:v>(número de no conformidades atendidas / número de no conformidades registradas)*100%</c:v>
                </c:pt>
                <c:pt idx="4">
                  <c:v>(CC atendidos / CC registrados)*100%</c:v>
                </c:pt>
                <c:pt idx="6">
                  <c:v>(Quejas recibidas/ quejas atendidas efectivas)*100%</c:v>
                </c:pt>
                <c:pt idx="8">
                  <c:v>Numero de Procedimientos vigentes / Numero de Procedimientos Actualizados X 100</c:v>
                </c:pt>
              </c:strCache>
            </c:strRef>
          </c:cat>
          <c:val>
            <c:numRef>
              <c:f>'ASEG CALIDAD'!$AD$17:$AD$26</c:f>
              <c:numCache>
                <c:formatCode>0%</c:formatCode>
                <c:ptCount val="10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0.98412698412698407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9792"/>
        <c:axId val="1545810336"/>
        <c:axId val="0"/>
      </c:bar3DChart>
      <c:catAx>
        <c:axId val="154580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0336"/>
        <c:crosses val="autoZero"/>
        <c:auto val="1"/>
        <c:lblAlgn val="ctr"/>
        <c:lblOffset val="100"/>
        <c:noMultiLvlLbl val="0"/>
      </c:catAx>
      <c:valAx>
        <c:axId val="154581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CALIDAD!$H$15:$H$20</c:f>
              <c:numCache>
                <c:formatCode>0.0%</c:formatCode>
                <c:ptCount val="6"/>
                <c:pt idx="0">
                  <c:v>0.97802197802197799</c:v>
                </c:pt>
                <c:pt idx="2" formatCode="0%">
                  <c:v>1.5434778414462388E-2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12512"/>
        <c:axId val="1545813056"/>
        <c:axId val="0"/>
      </c:bar3DChart>
      <c:catAx>
        <c:axId val="15458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3056"/>
        <c:crosses val="autoZero"/>
        <c:auto val="1"/>
        <c:lblAlgn val="ctr"/>
        <c:lblOffset val="100"/>
        <c:noMultiLvlLbl val="0"/>
      </c:catAx>
      <c:valAx>
        <c:axId val="154581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1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CALIDAD!$J$15:$J$20</c:f>
              <c:numCache>
                <c:formatCode>0.0%</c:formatCode>
                <c:ptCount val="6"/>
                <c:pt idx="0">
                  <c:v>1</c:v>
                </c:pt>
                <c:pt idx="2" formatCode="0%">
                  <c:v>1.3440769887299146E-2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5805984"/>
        <c:axId val="1545806528"/>
        <c:axId val="0"/>
      </c:bar3DChart>
      <c:catAx>
        <c:axId val="154580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6528"/>
        <c:crosses val="autoZero"/>
        <c:auto val="1"/>
        <c:lblAlgn val="ctr"/>
        <c:lblOffset val="100"/>
        <c:noMultiLvlLbl val="0"/>
      </c:catAx>
      <c:valAx>
        <c:axId val="15458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580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CALIDAD!$L$15:$L$20</c:f>
              <c:numCache>
                <c:formatCode>0.0%</c:formatCode>
                <c:ptCount val="6"/>
                <c:pt idx="0">
                  <c:v>0.98947368421052628</c:v>
                </c:pt>
                <c:pt idx="2" formatCode="0%">
                  <c:v>8.9120205332953086E-3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8640"/>
        <c:axId val="1547863744"/>
        <c:axId val="0"/>
      </c:bar3DChart>
      <c:catAx>
        <c:axId val="15478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3744"/>
        <c:crosses val="autoZero"/>
        <c:auto val="1"/>
        <c:lblAlgn val="ctr"/>
        <c:lblOffset val="100"/>
        <c:noMultiLvlLbl val="0"/>
      </c:catAx>
      <c:valAx>
        <c:axId val="15478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CALIDAD!$N$15:$N$20</c:f>
              <c:numCache>
                <c:formatCode>0.0%</c:formatCode>
                <c:ptCount val="6"/>
                <c:pt idx="0">
                  <c:v>0.98750000000000004</c:v>
                </c:pt>
                <c:pt idx="2">
                  <c:v>4.6003450258769408E-3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7008"/>
        <c:axId val="1547869728"/>
        <c:axId val="0"/>
      </c:bar3DChart>
      <c:catAx>
        <c:axId val="15478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9728"/>
        <c:crosses val="autoZero"/>
        <c:auto val="1"/>
        <c:lblAlgn val="ctr"/>
        <c:lblOffset val="100"/>
        <c:noMultiLvlLbl val="0"/>
      </c:catAx>
      <c:valAx>
        <c:axId val="154786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CALIDAD!$P$15:$P$20</c:f>
              <c:numCache>
                <c:formatCode>0.0%</c:formatCode>
                <c:ptCount val="6"/>
                <c:pt idx="0">
                  <c:v>0.99259259259259258</c:v>
                </c:pt>
                <c:pt idx="2">
                  <c:v>1.6419013217305638E-2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6800"/>
        <c:axId val="1547877344"/>
        <c:axId val="0"/>
      </c:bar3DChart>
      <c:catAx>
        <c:axId val="15478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7344"/>
        <c:crosses val="autoZero"/>
        <c:auto val="1"/>
        <c:lblAlgn val="ctr"/>
        <c:lblOffset val="100"/>
        <c:noMultiLvlLbl val="0"/>
      </c:catAx>
      <c:valAx>
        <c:axId val="15478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CALIDAD!$R$15:$R$20</c:f>
              <c:numCache>
                <c:formatCode>0.0%</c:formatCode>
                <c:ptCount val="6"/>
                <c:pt idx="0">
                  <c:v>0.99431818181818177</c:v>
                </c:pt>
                <c:pt idx="2">
                  <c:v>1.3471944675213867E-2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4080"/>
        <c:axId val="1547874624"/>
        <c:axId val="0"/>
      </c:bar3DChart>
      <c:catAx>
        <c:axId val="154787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4624"/>
        <c:crosses val="autoZero"/>
        <c:auto val="1"/>
        <c:lblAlgn val="ctr"/>
        <c:lblOffset val="100"/>
        <c:noMultiLvlLbl val="0"/>
      </c:catAx>
      <c:valAx>
        <c:axId val="154787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CALIDAD!$T$15:$T$20</c:f>
              <c:numCache>
                <c:formatCode>0.0%</c:formatCode>
                <c:ptCount val="6"/>
                <c:pt idx="0">
                  <c:v>0.99224806201550386</c:v>
                </c:pt>
                <c:pt idx="2">
                  <c:v>2.9041064064587326E-3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4832"/>
        <c:axId val="1547871360"/>
        <c:axId val="0"/>
      </c:bar3DChart>
      <c:catAx>
        <c:axId val="15478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1360"/>
        <c:crosses val="autoZero"/>
        <c:auto val="1"/>
        <c:lblAlgn val="ctr"/>
        <c:lblOffset val="100"/>
        <c:noMultiLvlLbl val="0"/>
      </c:catAx>
      <c:valAx>
        <c:axId val="15478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PRODUCCION!$V$17:$V$30</c:f>
              <c:numCache>
                <c:formatCode>0.00%</c:formatCode>
                <c:ptCount val="6"/>
                <c:pt idx="0">
                  <c:v>1.59205</c:v>
                </c:pt>
                <c:pt idx="2" formatCode="0%">
                  <c:v>0.85964912280701755</c:v>
                </c:pt>
                <c:pt idx="4" formatCode="0.000%">
                  <c:v>5.2129659495580381E-5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2512"/>
        <c:axId val="1468407952"/>
        <c:axId val="0"/>
      </c:bar3DChart>
      <c:catAx>
        <c:axId val="146840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7952"/>
        <c:crosses val="autoZero"/>
        <c:auto val="1"/>
        <c:lblAlgn val="ctr"/>
        <c:lblOffset val="100"/>
        <c:noMultiLvlLbl val="0"/>
      </c:catAx>
      <c:valAx>
        <c:axId val="146840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CALIDAD!$V$15:$V$20</c:f>
              <c:numCache>
                <c:formatCode>0.0%</c:formatCode>
                <c:ptCount val="6"/>
                <c:pt idx="0">
                  <c:v>1</c:v>
                </c:pt>
                <c:pt idx="2">
                  <c:v>7.7442837505566206E-3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0816"/>
        <c:axId val="1547875168"/>
        <c:axId val="0"/>
      </c:bar3DChart>
      <c:catAx>
        <c:axId val="154787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5168"/>
        <c:crosses val="autoZero"/>
        <c:auto val="1"/>
        <c:lblAlgn val="ctr"/>
        <c:lblOffset val="100"/>
        <c:noMultiLvlLbl val="0"/>
      </c:catAx>
      <c:valAx>
        <c:axId val="15478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CALIDAD!$X$15:$X$20</c:f>
              <c:numCache>
                <c:formatCode>0.0%</c:formatCode>
                <c:ptCount val="6"/>
                <c:pt idx="0">
                  <c:v>0.99082568807339455</c:v>
                </c:pt>
                <c:pt idx="2">
                  <c:v>1.6899789879279167E-3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4288"/>
        <c:axId val="1547865376"/>
        <c:axId val="0"/>
      </c:bar3DChart>
      <c:catAx>
        <c:axId val="154786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5376"/>
        <c:crosses val="autoZero"/>
        <c:auto val="1"/>
        <c:lblAlgn val="ctr"/>
        <c:lblOffset val="100"/>
        <c:noMultiLvlLbl val="0"/>
      </c:catAx>
      <c:valAx>
        <c:axId val="154786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CALIDAD!$Z$15:$Z$20</c:f>
              <c:numCache>
                <c:formatCode>0.0%</c:formatCode>
                <c:ptCount val="6"/>
                <c:pt idx="0">
                  <c:v>0.9910714285714286</c:v>
                </c:pt>
                <c:pt idx="2">
                  <c:v>8.3655756561748403E-3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2656"/>
        <c:axId val="1547863200"/>
        <c:axId val="0"/>
      </c:bar3DChart>
      <c:catAx>
        <c:axId val="15478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3200"/>
        <c:crosses val="autoZero"/>
        <c:auto val="1"/>
        <c:lblAlgn val="ctr"/>
        <c:lblOffset val="100"/>
        <c:noMultiLvlLbl val="0"/>
      </c:catAx>
      <c:valAx>
        <c:axId val="15478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CALIDAD!$AB$15:$AB$20</c:f>
              <c:numCache>
                <c:formatCode>0.0%</c:formatCode>
                <c:ptCount val="6"/>
                <c:pt idx="0">
                  <c:v>1</c:v>
                </c:pt>
                <c:pt idx="2">
                  <c:v>1.2586136370787578E-3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5920"/>
        <c:axId val="1547875712"/>
        <c:axId val="0"/>
      </c:bar3DChart>
      <c:catAx>
        <c:axId val="154786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5712"/>
        <c:crosses val="autoZero"/>
        <c:auto val="1"/>
        <c:lblAlgn val="ctr"/>
        <c:lblOffset val="100"/>
        <c:noMultiLvlLbl val="0"/>
      </c:catAx>
      <c:valAx>
        <c:axId val="15478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CALIDAD!$E$15:$E$20</c:f>
              <c:strCache>
                <c:ptCount val="5"/>
                <c:pt idx="0">
                  <c:v>(CANTIDAD DE MATERIA PRIMA RECIBIDA EN BUEN ESTADO  / CANTIDAD TOTAL DE MATERIA PRIMA) *100</c:v>
                </c:pt>
                <c:pt idx="2">
                  <c:v>(CANTIDAD DE UNIDADES DEFECTUOSAS / CANTIDAD ENVIADA A ESTERILIZACIÓN MENSUAL) *100</c:v>
                </c:pt>
                <c:pt idx="4">
                  <c:v>(No. LOTES LIBERADOS / No. DE LOTES FABRICADOS)*100</c:v>
                </c:pt>
              </c:strCache>
            </c:strRef>
          </c:cat>
          <c:val>
            <c:numRef>
              <c:f>CALIDAD!$AD$15:$AD$20</c:f>
              <c:numCache>
                <c:formatCode>0.0%</c:formatCode>
                <c:ptCount val="6"/>
                <c:pt idx="0">
                  <c:v>1</c:v>
                </c:pt>
                <c:pt idx="2">
                  <c:v>1.1954980957423188E-2</c:v>
                </c:pt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0272"/>
        <c:axId val="1547866464"/>
        <c:axId val="0"/>
      </c:bar3DChart>
      <c:catAx>
        <c:axId val="15478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6464"/>
        <c:crosses val="autoZero"/>
        <c:auto val="1"/>
        <c:lblAlgn val="ctr"/>
        <c:lblOffset val="100"/>
        <c:noMultiLvlLbl val="0"/>
      </c:catAx>
      <c:valAx>
        <c:axId val="15478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OPERACIÓN'!$H$15:$H$24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1904"/>
        <c:axId val="1547876256"/>
        <c:axId val="0"/>
      </c:bar3DChart>
      <c:catAx>
        <c:axId val="15478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6256"/>
        <c:crosses val="autoZero"/>
        <c:auto val="1"/>
        <c:lblAlgn val="ctr"/>
        <c:lblOffset val="100"/>
        <c:noMultiLvlLbl val="0"/>
      </c:catAx>
      <c:valAx>
        <c:axId val="154787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OPERACIÓN'!$J$15:$J$24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8096"/>
        <c:axId val="1547872992"/>
        <c:axId val="0"/>
      </c:bar3DChart>
      <c:catAx>
        <c:axId val="154786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2992"/>
        <c:crosses val="autoZero"/>
        <c:auto val="1"/>
        <c:lblAlgn val="ctr"/>
        <c:lblOffset val="100"/>
        <c:noMultiLvlLbl val="0"/>
      </c:catAx>
      <c:valAx>
        <c:axId val="15478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OPERACIÓN'!$L$15:$L$24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62112"/>
        <c:axId val="1547867552"/>
        <c:axId val="0"/>
      </c:bar3DChart>
      <c:catAx>
        <c:axId val="154786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7552"/>
        <c:crosses val="autoZero"/>
        <c:auto val="1"/>
        <c:lblAlgn val="ctr"/>
        <c:lblOffset val="100"/>
        <c:noMultiLvlLbl val="0"/>
      </c:catAx>
      <c:valAx>
        <c:axId val="154786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OPERACIÓN'!$N$15:$N$24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2448"/>
        <c:axId val="1547869184"/>
        <c:axId val="0"/>
      </c:bar3DChart>
      <c:catAx>
        <c:axId val="154787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69184"/>
        <c:crosses val="autoZero"/>
        <c:auto val="1"/>
        <c:lblAlgn val="ctr"/>
        <c:lblOffset val="100"/>
        <c:noMultiLvlLbl val="0"/>
      </c:catAx>
      <c:valAx>
        <c:axId val="15478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OPERACIÓN'!$P$15:$P$24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73536"/>
        <c:axId val="1547084352"/>
        <c:axId val="0"/>
      </c:bar3DChart>
      <c:catAx>
        <c:axId val="15478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4352"/>
        <c:crosses val="autoZero"/>
        <c:auto val="1"/>
        <c:lblAlgn val="ctr"/>
        <c:lblOffset val="100"/>
        <c:noMultiLvlLbl val="0"/>
      </c:catAx>
      <c:valAx>
        <c:axId val="154708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87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PRODUCCION!$E$17:$E$30</c:f>
              <c:strCache>
                <c:ptCount val="5"/>
                <c:pt idx="0">
                  <c:v>Promedio produccion VS forecast de venta </c:v>
                </c:pt>
                <c:pt idx="2">
                  <c:v>Ordenes producidas/ordenes  lanzadas *100</c:v>
                </c:pt>
                <c:pt idx="4">
                  <c:v>PZ rechazadas / PZ fabricadas</c:v>
                </c:pt>
              </c:strCache>
            </c:strRef>
          </c:cat>
          <c:val>
            <c:numRef>
              <c:f>PRODUCCION!$X$17:$X$30</c:f>
              <c:numCache>
                <c:formatCode>0.00%</c:formatCode>
                <c:ptCount val="6"/>
                <c:pt idx="0">
                  <c:v>1.233157894736842</c:v>
                </c:pt>
                <c:pt idx="2" formatCode="0%">
                  <c:v>0.703125</c:v>
                </c:pt>
                <c:pt idx="4" formatCode="0.000%">
                  <c:v>7.8040253162581266E-6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8408496"/>
        <c:axId val="1468409040"/>
        <c:axId val="0"/>
      </c:bar3DChart>
      <c:catAx>
        <c:axId val="14684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9040"/>
        <c:crosses val="autoZero"/>
        <c:auto val="1"/>
        <c:lblAlgn val="ctr"/>
        <c:lblOffset val="100"/>
        <c:noMultiLvlLbl val="0"/>
      </c:catAx>
      <c:valAx>
        <c:axId val="146840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40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OPERACIÓN'!$R$15:$R$24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4144"/>
        <c:axId val="1547077280"/>
        <c:axId val="0"/>
      </c:bar3DChart>
      <c:catAx>
        <c:axId val="15470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7280"/>
        <c:crosses val="autoZero"/>
        <c:auto val="1"/>
        <c:lblAlgn val="ctr"/>
        <c:lblOffset val="100"/>
        <c:noMultiLvlLbl val="0"/>
      </c:catAx>
      <c:valAx>
        <c:axId val="154707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OPERACIÓN'!$T$15:$T$24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8368"/>
        <c:axId val="1547093600"/>
        <c:axId val="0"/>
      </c:bar3DChart>
      <c:catAx>
        <c:axId val="15470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3600"/>
        <c:crosses val="autoZero"/>
        <c:auto val="1"/>
        <c:lblAlgn val="ctr"/>
        <c:lblOffset val="100"/>
        <c:noMultiLvlLbl val="0"/>
      </c:catAx>
      <c:valAx>
        <c:axId val="154709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OPERACIÓN'!$V$15:$V$24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8160"/>
        <c:axId val="1547099584"/>
        <c:axId val="0"/>
      </c:bar3DChart>
      <c:catAx>
        <c:axId val="154708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9584"/>
        <c:crosses val="autoZero"/>
        <c:auto val="1"/>
        <c:lblAlgn val="ctr"/>
        <c:lblOffset val="100"/>
        <c:noMultiLvlLbl val="0"/>
      </c:catAx>
      <c:valAx>
        <c:axId val="15470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OPERACIÓN'!$X$15:$X$24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67488"/>
        <c:axId val="1547085440"/>
        <c:axId val="0"/>
      </c:bar3DChart>
      <c:catAx>
        <c:axId val="154706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5440"/>
        <c:crosses val="autoZero"/>
        <c:auto val="1"/>
        <c:lblAlgn val="ctr"/>
        <c:lblOffset val="100"/>
        <c:noMultiLvlLbl val="0"/>
      </c:catAx>
      <c:valAx>
        <c:axId val="15470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6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OPERACIÓN'!$Z$15:$Z$24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7952"/>
        <c:axId val="1547068032"/>
        <c:axId val="0"/>
      </c:bar3DChart>
      <c:catAx>
        <c:axId val="154709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68032"/>
        <c:crosses val="autoZero"/>
        <c:auto val="1"/>
        <c:lblAlgn val="ctr"/>
        <c:lblOffset val="100"/>
        <c:noMultiLvlLbl val="0"/>
      </c:catAx>
      <c:valAx>
        <c:axId val="154706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OPERACIÓN'!$AB$15:$AB$24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78912"/>
        <c:axId val="1547079456"/>
        <c:axId val="0"/>
      </c:bar3DChart>
      <c:catAx>
        <c:axId val="15470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9456"/>
        <c:crosses val="autoZero"/>
        <c:auto val="1"/>
        <c:lblAlgn val="ctr"/>
        <c:lblOffset val="100"/>
        <c:noMultiLvlLbl val="0"/>
      </c:catAx>
      <c:valAx>
        <c:axId val="15470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7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 OPERACIÓN'!$E$15:$E$24</c:f>
              <c:strCache>
                <c:ptCount val="5"/>
                <c:pt idx="0">
                  <c:v>(número de revisiones por la dirección realizadas / número de revisiones por la dirección programadas)*100%</c:v>
                </c:pt>
                <c:pt idx="2">
                  <c:v>(compromisos concluidos / número de compromisos revisados por la dirección)*100%</c:v>
                </c:pt>
                <c:pt idx="4">
                  <c:v>(número de órdenes de trabajo general entregadas / número de órdenes de trabajo general emitidas)</c:v>
                </c:pt>
              </c:strCache>
            </c:strRef>
          </c:cat>
          <c:val>
            <c:numRef>
              <c:f>'DIR OPERACIÓN'!$AD$15:$AD$24</c:f>
              <c:numCache>
                <c:formatCode>0%</c:formatCode>
                <c:ptCount val="6"/>
                <c:pt idx="0">
                  <c:v>1</c:v>
                </c:pt>
                <c:pt idx="2">
                  <c:v>0.7142857142857143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9792"/>
        <c:axId val="1547082176"/>
        <c:axId val="0"/>
      </c:bar3DChart>
      <c:catAx>
        <c:axId val="15470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2176"/>
        <c:crosses val="autoZero"/>
        <c:auto val="1"/>
        <c:lblAlgn val="ctr"/>
        <c:lblOffset val="100"/>
        <c:noMultiLvlLbl val="0"/>
      </c:catAx>
      <c:valAx>
        <c:axId val="15470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ALMACÉN!$H$16:$H$27</c:f>
              <c:numCache>
                <c:formatCode>0%</c:formatCode>
                <c:ptCount val="6"/>
                <c:pt idx="0">
                  <c:v>0.8</c:v>
                </c:pt>
                <c:pt idx="2">
                  <c:v>0.93265993265993263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82720"/>
        <c:axId val="1547068576"/>
        <c:axId val="0"/>
      </c:bar3DChart>
      <c:catAx>
        <c:axId val="15470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68576"/>
        <c:crosses val="autoZero"/>
        <c:auto val="1"/>
        <c:lblAlgn val="ctr"/>
        <c:lblOffset val="100"/>
        <c:noMultiLvlLbl val="0"/>
      </c:catAx>
      <c:valAx>
        <c:axId val="15470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ALMACÉN!$J$16:$J$27</c:f>
              <c:numCache>
                <c:formatCode>0%</c:formatCode>
                <c:ptCount val="6"/>
                <c:pt idx="0">
                  <c:v>0.68695652173913047</c:v>
                </c:pt>
                <c:pt idx="2">
                  <c:v>0.97035573122529639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69120"/>
        <c:axId val="1547083808"/>
        <c:axId val="0"/>
      </c:bar3DChart>
      <c:catAx>
        <c:axId val="15470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83808"/>
        <c:crosses val="autoZero"/>
        <c:auto val="1"/>
        <c:lblAlgn val="ctr"/>
        <c:lblOffset val="100"/>
        <c:noMultiLvlLbl val="0"/>
      </c:catAx>
      <c:valAx>
        <c:axId val="154708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ALMACÉN!$E$16:$E$27</c:f>
              <c:strCache>
                <c:ptCount val="5"/>
                <c:pt idx="0">
                  <c:v>(número de registros que coinciden con lo que hay en existencia/ número de registros de inventario)*100%</c:v>
                </c:pt>
                <c:pt idx="2">
                  <c:v>Tiempo presencial / tiempo extra *100</c:v>
                </c:pt>
                <c:pt idx="4">
                  <c:v>TOTAL DE ENTREGAS REALIZADAS EN TIEMPO Y FORMA / TOTAL DE  PEDIDOS GENERADOS *100</c:v>
                </c:pt>
              </c:strCache>
            </c:strRef>
          </c:cat>
          <c:val>
            <c:numRef>
              <c:f>ALMACÉN!$L$16:$L$27</c:f>
              <c:numCache>
                <c:formatCode>0%</c:formatCode>
                <c:ptCount val="6"/>
                <c:pt idx="0">
                  <c:v>0.81159420289855078</c:v>
                </c:pt>
                <c:pt idx="2">
                  <c:v>0.97907949790794979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091968"/>
        <c:axId val="1547069664"/>
        <c:axId val="0"/>
      </c:bar3DChart>
      <c:catAx>
        <c:axId val="15470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69664"/>
        <c:crosses val="autoZero"/>
        <c:auto val="1"/>
        <c:lblAlgn val="ctr"/>
        <c:lblOffset val="100"/>
        <c:noMultiLvlLbl val="0"/>
      </c:catAx>
      <c:valAx>
        <c:axId val="15470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09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13" Type="http://schemas.openxmlformats.org/officeDocument/2006/relationships/chart" Target="../charts/chart108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12" Type="http://schemas.openxmlformats.org/officeDocument/2006/relationships/chart" Target="../charts/chart107.xml"/><Relationship Id="rId2" Type="http://schemas.openxmlformats.org/officeDocument/2006/relationships/chart" Target="../charts/chart97.xml"/><Relationship Id="rId1" Type="http://schemas.openxmlformats.org/officeDocument/2006/relationships/image" Target="../media/image4.png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5.xml"/><Relationship Id="rId13" Type="http://schemas.openxmlformats.org/officeDocument/2006/relationships/chart" Target="../charts/chart120.xml"/><Relationship Id="rId3" Type="http://schemas.openxmlformats.org/officeDocument/2006/relationships/chart" Target="../charts/chart110.xml"/><Relationship Id="rId7" Type="http://schemas.openxmlformats.org/officeDocument/2006/relationships/chart" Target="../charts/chart114.xml"/><Relationship Id="rId12" Type="http://schemas.openxmlformats.org/officeDocument/2006/relationships/chart" Target="../charts/chart119.xml"/><Relationship Id="rId2" Type="http://schemas.openxmlformats.org/officeDocument/2006/relationships/chart" Target="../charts/chart109.xml"/><Relationship Id="rId1" Type="http://schemas.openxmlformats.org/officeDocument/2006/relationships/image" Target="../media/image3.png"/><Relationship Id="rId6" Type="http://schemas.openxmlformats.org/officeDocument/2006/relationships/chart" Target="../charts/chart113.xml"/><Relationship Id="rId11" Type="http://schemas.openxmlformats.org/officeDocument/2006/relationships/chart" Target="../charts/chart118.xml"/><Relationship Id="rId5" Type="http://schemas.openxmlformats.org/officeDocument/2006/relationships/chart" Target="../charts/chart112.xml"/><Relationship Id="rId10" Type="http://schemas.openxmlformats.org/officeDocument/2006/relationships/chart" Target="../charts/chart117.xml"/><Relationship Id="rId4" Type="http://schemas.openxmlformats.org/officeDocument/2006/relationships/chart" Target="../charts/chart111.xml"/><Relationship Id="rId9" Type="http://schemas.openxmlformats.org/officeDocument/2006/relationships/chart" Target="../charts/chart11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13" Type="http://schemas.openxmlformats.org/officeDocument/2006/relationships/chart" Target="../charts/chart132.xml"/><Relationship Id="rId3" Type="http://schemas.openxmlformats.org/officeDocument/2006/relationships/chart" Target="../charts/chart122.xml"/><Relationship Id="rId7" Type="http://schemas.openxmlformats.org/officeDocument/2006/relationships/chart" Target="../charts/chart126.xml"/><Relationship Id="rId12" Type="http://schemas.openxmlformats.org/officeDocument/2006/relationships/chart" Target="../charts/chart131.xml"/><Relationship Id="rId2" Type="http://schemas.openxmlformats.org/officeDocument/2006/relationships/chart" Target="../charts/chart121.xml"/><Relationship Id="rId1" Type="http://schemas.openxmlformats.org/officeDocument/2006/relationships/image" Target="../media/image2.png"/><Relationship Id="rId6" Type="http://schemas.openxmlformats.org/officeDocument/2006/relationships/chart" Target="../charts/chart125.xml"/><Relationship Id="rId11" Type="http://schemas.openxmlformats.org/officeDocument/2006/relationships/chart" Target="../charts/chart130.xml"/><Relationship Id="rId5" Type="http://schemas.openxmlformats.org/officeDocument/2006/relationships/chart" Target="../charts/chart124.xml"/><Relationship Id="rId10" Type="http://schemas.openxmlformats.org/officeDocument/2006/relationships/chart" Target="../charts/chart129.xml"/><Relationship Id="rId4" Type="http://schemas.openxmlformats.org/officeDocument/2006/relationships/chart" Target="../charts/chart123.xml"/><Relationship Id="rId9" Type="http://schemas.openxmlformats.org/officeDocument/2006/relationships/chart" Target="../charts/chart12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9.xml"/><Relationship Id="rId13" Type="http://schemas.openxmlformats.org/officeDocument/2006/relationships/chart" Target="../charts/chart144.xml"/><Relationship Id="rId3" Type="http://schemas.openxmlformats.org/officeDocument/2006/relationships/chart" Target="../charts/chart134.xml"/><Relationship Id="rId7" Type="http://schemas.openxmlformats.org/officeDocument/2006/relationships/chart" Target="../charts/chart138.xml"/><Relationship Id="rId12" Type="http://schemas.openxmlformats.org/officeDocument/2006/relationships/chart" Target="../charts/chart143.xml"/><Relationship Id="rId2" Type="http://schemas.openxmlformats.org/officeDocument/2006/relationships/chart" Target="../charts/chart133.xml"/><Relationship Id="rId1" Type="http://schemas.openxmlformats.org/officeDocument/2006/relationships/image" Target="../media/image2.png"/><Relationship Id="rId6" Type="http://schemas.openxmlformats.org/officeDocument/2006/relationships/chart" Target="../charts/chart137.xml"/><Relationship Id="rId11" Type="http://schemas.openxmlformats.org/officeDocument/2006/relationships/chart" Target="../charts/chart142.xml"/><Relationship Id="rId5" Type="http://schemas.openxmlformats.org/officeDocument/2006/relationships/chart" Target="../charts/chart136.xml"/><Relationship Id="rId10" Type="http://schemas.openxmlformats.org/officeDocument/2006/relationships/chart" Target="../charts/chart141.xml"/><Relationship Id="rId4" Type="http://schemas.openxmlformats.org/officeDocument/2006/relationships/chart" Target="../charts/chart135.xml"/><Relationship Id="rId9" Type="http://schemas.openxmlformats.org/officeDocument/2006/relationships/chart" Target="../charts/chart1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image" Target="../media/image2.png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2" Type="http://schemas.openxmlformats.org/officeDocument/2006/relationships/chart" Target="../charts/chart25.xml"/><Relationship Id="rId1" Type="http://schemas.openxmlformats.org/officeDocument/2006/relationships/image" Target="../media/image2.png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2" Type="http://schemas.openxmlformats.org/officeDocument/2006/relationships/chart" Target="../charts/chart37.xml"/><Relationship Id="rId1" Type="http://schemas.openxmlformats.org/officeDocument/2006/relationships/image" Target="../media/image2.png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0" Type="http://schemas.openxmlformats.org/officeDocument/2006/relationships/chart" Target="../charts/chart45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13" Type="http://schemas.openxmlformats.org/officeDocument/2006/relationships/chart" Target="../charts/chart60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2" Type="http://schemas.openxmlformats.org/officeDocument/2006/relationships/chart" Target="../charts/chart49.xml"/><Relationship Id="rId1" Type="http://schemas.openxmlformats.org/officeDocument/2006/relationships/image" Target="../media/image2.png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5" Type="http://schemas.openxmlformats.org/officeDocument/2006/relationships/chart" Target="../charts/chart52.xml"/><Relationship Id="rId10" Type="http://schemas.openxmlformats.org/officeDocument/2006/relationships/chart" Target="../charts/chart57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13" Type="http://schemas.openxmlformats.org/officeDocument/2006/relationships/chart" Target="../charts/chart72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12" Type="http://schemas.openxmlformats.org/officeDocument/2006/relationships/chart" Target="../charts/chart71.xml"/><Relationship Id="rId2" Type="http://schemas.openxmlformats.org/officeDocument/2006/relationships/chart" Target="../charts/chart61.xml"/><Relationship Id="rId1" Type="http://schemas.openxmlformats.org/officeDocument/2006/relationships/image" Target="../media/image3.png"/><Relationship Id="rId6" Type="http://schemas.openxmlformats.org/officeDocument/2006/relationships/chart" Target="../charts/chart65.xml"/><Relationship Id="rId11" Type="http://schemas.openxmlformats.org/officeDocument/2006/relationships/chart" Target="../charts/chart70.xml"/><Relationship Id="rId5" Type="http://schemas.openxmlformats.org/officeDocument/2006/relationships/chart" Target="../charts/chart64.xml"/><Relationship Id="rId10" Type="http://schemas.openxmlformats.org/officeDocument/2006/relationships/chart" Target="../charts/chart69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13" Type="http://schemas.openxmlformats.org/officeDocument/2006/relationships/chart" Target="../charts/chart84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12" Type="http://schemas.openxmlformats.org/officeDocument/2006/relationships/chart" Target="../charts/chart83.xml"/><Relationship Id="rId2" Type="http://schemas.openxmlformats.org/officeDocument/2006/relationships/chart" Target="../charts/chart73.xml"/><Relationship Id="rId1" Type="http://schemas.openxmlformats.org/officeDocument/2006/relationships/image" Target="../media/image4.png"/><Relationship Id="rId6" Type="http://schemas.openxmlformats.org/officeDocument/2006/relationships/chart" Target="../charts/chart77.xml"/><Relationship Id="rId11" Type="http://schemas.openxmlformats.org/officeDocument/2006/relationships/chart" Target="../charts/chart82.xml"/><Relationship Id="rId5" Type="http://schemas.openxmlformats.org/officeDocument/2006/relationships/chart" Target="../charts/chart76.xml"/><Relationship Id="rId10" Type="http://schemas.openxmlformats.org/officeDocument/2006/relationships/chart" Target="../charts/chart81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1.xml"/><Relationship Id="rId13" Type="http://schemas.openxmlformats.org/officeDocument/2006/relationships/chart" Target="../charts/chart96.xml"/><Relationship Id="rId3" Type="http://schemas.openxmlformats.org/officeDocument/2006/relationships/chart" Target="../charts/chart86.xml"/><Relationship Id="rId7" Type="http://schemas.openxmlformats.org/officeDocument/2006/relationships/chart" Target="../charts/chart90.xml"/><Relationship Id="rId12" Type="http://schemas.openxmlformats.org/officeDocument/2006/relationships/chart" Target="../charts/chart95.xml"/><Relationship Id="rId2" Type="http://schemas.openxmlformats.org/officeDocument/2006/relationships/chart" Target="../charts/chart85.xml"/><Relationship Id="rId1" Type="http://schemas.openxmlformats.org/officeDocument/2006/relationships/image" Target="../media/image3.png"/><Relationship Id="rId6" Type="http://schemas.openxmlformats.org/officeDocument/2006/relationships/chart" Target="../charts/chart89.xml"/><Relationship Id="rId11" Type="http://schemas.openxmlformats.org/officeDocument/2006/relationships/chart" Target="../charts/chart94.xml"/><Relationship Id="rId5" Type="http://schemas.openxmlformats.org/officeDocument/2006/relationships/chart" Target="../charts/chart88.xml"/><Relationship Id="rId10" Type="http://schemas.openxmlformats.org/officeDocument/2006/relationships/chart" Target="../charts/chart93.xml"/><Relationship Id="rId4" Type="http://schemas.openxmlformats.org/officeDocument/2006/relationships/chart" Target="../charts/chart87.xml"/><Relationship Id="rId9" Type="http://schemas.openxmlformats.org/officeDocument/2006/relationships/chart" Target="../charts/chart9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446314</xdr:colOff>
      <xdr:row>0</xdr:row>
      <xdr:rowOff>54428</xdr:rowOff>
    </xdr:from>
    <xdr:to>
      <xdr:col>3</xdr:col>
      <xdr:colOff>304165</xdr:colOff>
      <xdr:row>2</xdr:row>
      <xdr:rowOff>38099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0971" y="54428"/>
          <a:ext cx="144716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28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28</xdr:row>
      <xdr:rowOff>7620</xdr:rowOff>
    </xdr:from>
    <xdr:to>
      <xdr:col>16</xdr:col>
      <xdr:colOff>617220</xdr:colOff>
      <xdr:row>43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28</xdr:row>
      <xdr:rowOff>7620</xdr:rowOff>
    </xdr:from>
    <xdr:to>
      <xdr:col>23</xdr:col>
      <xdr:colOff>617220</xdr:colOff>
      <xdr:row>43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571500</xdr:colOff>
      <xdr:row>28</xdr:row>
      <xdr:rowOff>40640</xdr:rowOff>
    </xdr:from>
    <xdr:to>
      <xdr:col>30</xdr:col>
      <xdr:colOff>414020</xdr:colOff>
      <xdr:row>43</xdr:row>
      <xdr:rowOff>40640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571500</xdr:colOff>
      <xdr:row>44</xdr:row>
      <xdr:rowOff>152400</xdr:rowOff>
    </xdr:from>
    <xdr:to>
      <xdr:col>9</xdr:col>
      <xdr:colOff>736600</xdr:colOff>
      <xdr:row>59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749300</xdr:colOff>
      <xdr:row>44</xdr:row>
      <xdr:rowOff>152400</xdr:rowOff>
    </xdr:from>
    <xdr:to>
      <xdr:col>16</xdr:col>
      <xdr:colOff>622300</xdr:colOff>
      <xdr:row>59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10160</xdr:colOff>
      <xdr:row>44</xdr:row>
      <xdr:rowOff>175260</xdr:rowOff>
    </xdr:from>
    <xdr:to>
      <xdr:col>23</xdr:col>
      <xdr:colOff>594360</xdr:colOff>
      <xdr:row>59</xdr:row>
      <xdr:rowOff>175260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584200</xdr:colOff>
      <xdr:row>44</xdr:row>
      <xdr:rowOff>152400</xdr:rowOff>
    </xdr:from>
    <xdr:to>
      <xdr:col>30</xdr:col>
      <xdr:colOff>406400</xdr:colOff>
      <xdr:row>59</xdr:row>
      <xdr:rowOff>152400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571500</xdr:colOff>
      <xdr:row>61</xdr:row>
      <xdr:rowOff>165100</xdr:rowOff>
    </xdr:from>
    <xdr:to>
      <xdr:col>10</xdr:col>
      <xdr:colOff>0</xdr:colOff>
      <xdr:row>76</xdr:row>
      <xdr:rowOff>165100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749300</xdr:colOff>
      <xdr:row>61</xdr:row>
      <xdr:rowOff>172720</xdr:rowOff>
    </xdr:from>
    <xdr:to>
      <xdr:col>16</xdr:col>
      <xdr:colOff>596900</xdr:colOff>
      <xdr:row>76</xdr:row>
      <xdr:rowOff>172720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774700</xdr:colOff>
      <xdr:row>62</xdr:row>
      <xdr:rowOff>101600</xdr:rowOff>
    </xdr:from>
    <xdr:to>
      <xdr:col>23</xdr:col>
      <xdr:colOff>546100</xdr:colOff>
      <xdr:row>77</xdr:row>
      <xdr:rowOff>101600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596900</xdr:colOff>
      <xdr:row>62</xdr:row>
      <xdr:rowOff>101600</xdr:rowOff>
    </xdr:from>
    <xdr:to>
      <xdr:col>30</xdr:col>
      <xdr:colOff>469900</xdr:colOff>
      <xdr:row>77</xdr:row>
      <xdr:rowOff>101600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34</xdr:row>
      <xdr:rowOff>0</xdr:rowOff>
    </xdr:from>
    <xdr:to>
      <xdr:col>10</xdr:col>
      <xdr:colOff>0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34</xdr:row>
      <xdr:rowOff>7620</xdr:rowOff>
    </xdr:from>
    <xdr:to>
      <xdr:col>16</xdr:col>
      <xdr:colOff>617220</xdr:colOff>
      <xdr:row>49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34</xdr:row>
      <xdr:rowOff>7620</xdr:rowOff>
    </xdr:from>
    <xdr:to>
      <xdr:col>23</xdr:col>
      <xdr:colOff>617220</xdr:colOff>
      <xdr:row>49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508000</xdr:colOff>
      <xdr:row>34</xdr:row>
      <xdr:rowOff>78740</xdr:rowOff>
    </xdr:from>
    <xdr:to>
      <xdr:col>30</xdr:col>
      <xdr:colOff>325120</xdr:colOff>
      <xdr:row>49</xdr:row>
      <xdr:rowOff>78740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571500</xdr:colOff>
      <xdr:row>51</xdr:row>
      <xdr:rowOff>12700</xdr:rowOff>
    </xdr:from>
    <xdr:to>
      <xdr:col>9</xdr:col>
      <xdr:colOff>762000</xdr:colOff>
      <xdr:row>66</xdr:row>
      <xdr:rowOff>12700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774700</xdr:colOff>
      <xdr:row>51</xdr:row>
      <xdr:rowOff>25400</xdr:rowOff>
    </xdr:from>
    <xdr:to>
      <xdr:col>16</xdr:col>
      <xdr:colOff>596900</xdr:colOff>
      <xdr:row>66</xdr:row>
      <xdr:rowOff>25400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772160</xdr:colOff>
      <xdr:row>51</xdr:row>
      <xdr:rowOff>48260</xdr:rowOff>
    </xdr:from>
    <xdr:to>
      <xdr:col>23</xdr:col>
      <xdr:colOff>594360</xdr:colOff>
      <xdr:row>66</xdr:row>
      <xdr:rowOff>48260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520700</xdr:colOff>
      <xdr:row>51</xdr:row>
      <xdr:rowOff>88900</xdr:rowOff>
    </xdr:from>
    <xdr:to>
      <xdr:col>30</xdr:col>
      <xdr:colOff>342900</xdr:colOff>
      <xdr:row>66</xdr:row>
      <xdr:rowOff>88900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469900</xdr:colOff>
      <xdr:row>68</xdr:row>
      <xdr:rowOff>114300</xdr:rowOff>
    </xdr:from>
    <xdr:to>
      <xdr:col>9</xdr:col>
      <xdr:colOff>660400</xdr:colOff>
      <xdr:row>83</xdr:row>
      <xdr:rowOff>114300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762000</xdr:colOff>
      <xdr:row>68</xdr:row>
      <xdr:rowOff>109220</xdr:rowOff>
    </xdr:from>
    <xdr:to>
      <xdr:col>16</xdr:col>
      <xdr:colOff>584200</xdr:colOff>
      <xdr:row>83</xdr:row>
      <xdr:rowOff>109220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749300</xdr:colOff>
      <xdr:row>68</xdr:row>
      <xdr:rowOff>127000</xdr:rowOff>
    </xdr:from>
    <xdr:to>
      <xdr:col>23</xdr:col>
      <xdr:colOff>571500</xdr:colOff>
      <xdr:row>83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431800</xdr:colOff>
      <xdr:row>68</xdr:row>
      <xdr:rowOff>127000</xdr:rowOff>
    </xdr:from>
    <xdr:to>
      <xdr:col>30</xdr:col>
      <xdr:colOff>254000</xdr:colOff>
      <xdr:row>83</xdr:row>
      <xdr:rowOff>127000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22</xdr:row>
      <xdr:rowOff>0</xdr:rowOff>
    </xdr:from>
    <xdr:to>
      <xdr:col>10</xdr:col>
      <xdr:colOff>0</xdr:colOff>
      <xdr:row>37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22</xdr:row>
      <xdr:rowOff>7620</xdr:rowOff>
    </xdr:from>
    <xdr:to>
      <xdr:col>16</xdr:col>
      <xdr:colOff>617220</xdr:colOff>
      <xdr:row>37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22</xdr:row>
      <xdr:rowOff>7620</xdr:rowOff>
    </xdr:from>
    <xdr:to>
      <xdr:col>23</xdr:col>
      <xdr:colOff>617220</xdr:colOff>
      <xdr:row>37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609600</xdr:colOff>
      <xdr:row>38</xdr:row>
      <xdr:rowOff>167640</xdr:rowOff>
    </xdr:from>
    <xdr:to>
      <xdr:col>10</xdr:col>
      <xdr:colOff>7620</xdr:colOff>
      <xdr:row>53</xdr:row>
      <xdr:rowOff>167640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39</xdr:row>
      <xdr:rowOff>0</xdr:rowOff>
    </xdr:from>
    <xdr:to>
      <xdr:col>16</xdr:col>
      <xdr:colOff>609600</xdr:colOff>
      <xdr:row>54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39</xdr:row>
      <xdr:rowOff>0</xdr:rowOff>
    </xdr:from>
    <xdr:to>
      <xdr:col>23</xdr:col>
      <xdr:colOff>609600</xdr:colOff>
      <xdr:row>54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594360</xdr:colOff>
      <xdr:row>55</xdr:row>
      <xdr:rowOff>175260</xdr:rowOff>
    </xdr:from>
    <xdr:to>
      <xdr:col>9</xdr:col>
      <xdr:colOff>784860</xdr:colOff>
      <xdr:row>70</xdr:row>
      <xdr:rowOff>175260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56</xdr:row>
      <xdr:rowOff>0</xdr:rowOff>
    </xdr:from>
    <xdr:to>
      <xdr:col>16</xdr:col>
      <xdr:colOff>609600</xdr:colOff>
      <xdr:row>71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56</xdr:row>
      <xdr:rowOff>0</xdr:rowOff>
    </xdr:from>
    <xdr:to>
      <xdr:col>23</xdr:col>
      <xdr:colOff>609600</xdr:colOff>
      <xdr:row>71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571500</xdr:colOff>
      <xdr:row>73</xdr:row>
      <xdr:rowOff>7620</xdr:rowOff>
    </xdr:from>
    <xdr:to>
      <xdr:col>9</xdr:col>
      <xdr:colOff>762000</xdr:colOff>
      <xdr:row>88</xdr:row>
      <xdr:rowOff>7620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73</xdr:row>
      <xdr:rowOff>0</xdr:rowOff>
    </xdr:from>
    <xdr:to>
      <xdr:col>16</xdr:col>
      <xdr:colOff>609600</xdr:colOff>
      <xdr:row>88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0</xdr:colOff>
      <xdr:row>73</xdr:row>
      <xdr:rowOff>0</xdr:rowOff>
    </xdr:from>
    <xdr:to>
      <xdr:col>23</xdr:col>
      <xdr:colOff>609600</xdr:colOff>
      <xdr:row>88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68580</xdr:colOff>
      <xdr:row>25</xdr:row>
      <xdr:rowOff>0</xdr:rowOff>
    </xdr:from>
    <xdr:to>
      <xdr:col>9</xdr:col>
      <xdr:colOff>632460</xdr:colOff>
      <xdr:row>41</xdr:row>
      <xdr:rowOff>106680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381000</xdr:colOff>
      <xdr:row>25</xdr:row>
      <xdr:rowOff>7620</xdr:rowOff>
    </xdr:from>
    <xdr:to>
      <xdr:col>19</xdr:col>
      <xdr:colOff>0</xdr:colOff>
      <xdr:row>40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571500</xdr:colOff>
      <xdr:row>25</xdr:row>
      <xdr:rowOff>38100</xdr:rowOff>
    </xdr:from>
    <xdr:to>
      <xdr:col>27</xdr:col>
      <xdr:colOff>670560</xdr:colOff>
      <xdr:row>40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53340</xdr:colOff>
      <xdr:row>43</xdr:row>
      <xdr:rowOff>121920</xdr:rowOff>
    </xdr:from>
    <xdr:to>
      <xdr:col>10</xdr:col>
      <xdr:colOff>327660</xdr:colOff>
      <xdr:row>58</xdr:row>
      <xdr:rowOff>121920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655320</xdr:colOff>
      <xdr:row>43</xdr:row>
      <xdr:rowOff>121920</xdr:rowOff>
    </xdr:from>
    <xdr:to>
      <xdr:col>19</xdr:col>
      <xdr:colOff>0</xdr:colOff>
      <xdr:row>58</xdr:row>
      <xdr:rowOff>121920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518160</xdr:colOff>
      <xdr:row>43</xdr:row>
      <xdr:rowOff>106680</xdr:rowOff>
    </xdr:from>
    <xdr:to>
      <xdr:col>27</xdr:col>
      <xdr:colOff>701040</xdr:colOff>
      <xdr:row>58</xdr:row>
      <xdr:rowOff>106680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38100</xdr:colOff>
      <xdr:row>60</xdr:row>
      <xdr:rowOff>83820</xdr:rowOff>
    </xdr:from>
    <xdr:to>
      <xdr:col>10</xdr:col>
      <xdr:colOff>342900</xdr:colOff>
      <xdr:row>75</xdr:row>
      <xdr:rowOff>83820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632460</xdr:colOff>
      <xdr:row>60</xdr:row>
      <xdr:rowOff>144780</xdr:rowOff>
    </xdr:from>
    <xdr:to>
      <xdr:col>18</xdr:col>
      <xdr:colOff>769620</xdr:colOff>
      <xdr:row>75</xdr:row>
      <xdr:rowOff>144780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464820</xdr:colOff>
      <xdr:row>61</xdr:row>
      <xdr:rowOff>0</xdr:rowOff>
    </xdr:from>
    <xdr:to>
      <xdr:col>27</xdr:col>
      <xdr:colOff>746760</xdr:colOff>
      <xdr:row>76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76200</xdr:colOff>
      <xdr:row>77</xdr:row>
      <xdr:rowOff>68580</xdr:rowOff>
    </xdr:from>
    <xdr:to>
      <xdr:col>10</xdr:col>
      <xdr:colOff>358140</xdr:colOff>
      <xdr:row>92</xdr:row>
      <xdr:rowOff>68580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68580</xdr:colOff>
      <xdr:row>77</xdr:row>
      <xdr:rowOff>144780</xdr:rowOff>
    </xdr:from>
    <xdr:to>
      <xdr:col>19</xdr:col>
      <xdr:colOff>213360</xdr:colOff>
      <xdr:row>92</xdr:row>
      <xdr:rowOff>144780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464820</xdr:colOff>
      <xdr:row>77</xdr:row>
      <xdr:rowOff>175260</xdr:rowOff>
    </xdr:from>
    <xdr:to>
      <xdr:col>27</xdr:col>
      <xdr:colOff>754380</xdr:colOff>
      <xdr:row>92</xdr:row>
      <xdr:rowOff>175260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93980</xdr:colOff>
      <xdr:row>31</xdr:row>
      <xdr:rowOff>50800</xdr:rowOff>
    </xdr:from>
    <xdr:to>
      <xdr:col>8</xdr:col>
      <xdr:colOff>139700</xdr:colOff>
      <xdr:row>46</xdr:row>
      <xdr:rowOff>50800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33020</xdr:colOff>
      <xdr:row>31</xdr:row>
      <xdr:rowOff>71120</xdr:rowOff>
    </xdr:from>
    <xdr:to>
      <xdr:col>14</xdr:col>
      <xdr:colOff>642620</xdr:colOff>
      <xdr:row>46</xdr:row>
      <xdr:rowOff>71120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693420</xdr:colOff>
      <xdr:row>30</xdr:row>
      <xdr:rowOff>261620</xdr:rowOff>
    </xdr:from>
    <xdr:to>
      <xdr:col>21</xdr:col>
      <xdr:colOff>515620</xdr:colOff>
      <xdr:row>45</xdr:row>
      <xdr:rowOff>172720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457200</xdr:colOff>
      <xdr:row>31</xdr:row>
      <xdr:rowOff>66040</xdr:rowOff>
    </xdr:from>
    <xdr:to>
      <xdr:col>28</xdr:col>
      <xdr:colOff>762000</xdr:colOff>
      <xdr:row>46</xdr:row>
      <xdr:rowOff>66040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838200</xdr:colOff>
      <xdr:row>49</xdr:row>
      <xdr:rowOff>88900</xdr:rowOff>
    </xdr:from>
    <xdr:to>
      <xdr:col>7</xdr:col>
      <xdr:colOff>685800</xdr:colOff>
      <xdr:row>64</xdr:row>
      <xdr:rowOff>88900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38100</xdr:colOff>
      <xdr:row>49</xdr:row>
      <xdr:rowOff>38100</xdr:rowOff>
    </xdr:from>
    <xdr:to>
      <xdr:col>14</xdr:col>
      <xdr:colOff>647700</xdr:colOff>
      <xdr:row>64</xdr:row>
      <xdr:rowOff>38100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670560</xdr:colOff>
      <xdr:row>49</xdr:row>
      <xdr:rowOff>35560</xdr:rowOff>
    </xdr:from>
    <xdr:to>
      <xdr:col>21</xdr:col>
      <xdr:colOff>662940</xdr:colOff>
      <xdr:row>64</xdr:row>
      <xdr:rowOff>35560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533400</xdr:colOff>
      <xdr:row>48</xdr:row>
      <xdr:rowOff>165100</xdr:rowOff>
    </xdr:from>
    <xdr:to>
      <xdr:col>28</xdr:col>
      <xdr:colOff>355600</xdr:colOff>
      <xdr:row>63</xdr:row>
      <xdr:rowOff>165100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800100</xdr:colOff>
      <xdr:row>66</xdr:row>
      <xdr:rowOff>165100</xdr:rowOff>
    </xdr:from>
    <xdr:to>
      <xdr:col>7</xdr:col>
      <xdr:colOff>647700</xdr:colOff>
      <xdr:row>81</xdr:row>
      <xdr:rowOff>165100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25400</xdr:colOff>
      <xdr:row>67</xdr:row>
      <xdr:rowOff>33020</xdr:rowOff>
    </xdr:from>
    <xdr:to>
      <xdr:col>14</xdr:col>
      <xdr:colOff>635000</xdr:colOff>
      <xdr:row>82</xdr:row>
      <xdr:rowOff>33020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749300</xdr:colOff>
      <xdr:row>66</xdr:row>
      <xdr:rowOff>152400</xdr:rowOff>
    </xdr:from>
    <xdr:to>
      <xdr:col>21</xdr:col>
      <xdr:colOff>571500</xdr:colOff>
      <xdr:row>81</xdr:row>
      <xdr:rowOff>152400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622300</xdr:colOff>
      <xdr:row>67</xdr:row>
      <xdr:rowOff>38100</xdr:rowOff>
    </xdr:from>
    <xdr:to>
      <xdr:col>28</xdr:col>
      <xdr:colOff>444500</xdr:colOff>
      <xdr:row>82</xdr:row>
      <xdr:rowOff>38100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190501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32</xdr:row>
      <xdr:rowOff>152400</xdr:rowOff>
    </xdr:from>
    <xdr:to>
      <xdr:col>10</xdr:col>
      <xdr:colOff>0</xdr:colOff>
      <xdr:row>47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32</xdr:row>
      <xdr:rowOff>7620</xdr:rowOff>
    </xdr:from>
    <xdr:to>
      <xdr:col>16</xdr:col>
      <xdr:colOff>617220</xdr:colOff>
      <xdr:row>47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32</xdr:row>
      <xdr:rowOff>7620</xdr:rowOff>
    </xdr:from>
    <xdr:to>
      <xdr:col>23</xdr:col>
      <xdr:colOff>617220</xdr:colOff>
      <xdr:row>47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673100</xdr:colOff>
      <xdr:row>32</xdr:row>
      <xdr:rowOff>116840</xdr:rowOff>
    </xdr:from>
    <xdr:to>
      <xdr:col>30</xdr:col>
      <xdr:colOff>490220</xdr:colOff>
      <xdr:row>47</xdr:row>
      <xdr:rowOff>116840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584200</xdr:colOff>
      <xdr:row>48</xdr:row>
      <xdr:rowOff>139700</xdr:rowOff>
    </xdr:from>
    <xdr:to>
      <xdr:col>9</xdr:col>
      <xdr:colOff>774700</xdr:colOff>
      <xdr:row>63</xdr:row>
      <xdr:rowOff>139700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25400</xdr:colOff>
      <xdr:row>48</xdr:row>
      <xdr:rowOff>139700</xdr:rowOff>
    </xdr:from>
    <xdr:to>
      <xdr:col>16</xdr:col>
      <xdr:colOff>635000</xdr:colOff>
      <xdr:row>63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35560</xdr:colOff>
      <xdr:row>48</xdr:row>
      <xdr:rowOff>149860</xdr:rowOff>
    </xdr:from>
    <xdr:to>
      <xdr:col>23</xdr:col>
      <xdr:colOff>645160</xdr:colOff>
      <xdr:row>63</xdr:row>
      <xdr:rowOff>149860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635000</xdr:colOff>
      <xdr:row>49</xdr:row>
      <xdr:rowOff>25400</xdr:rowOff>
    </xdr:from>
    <xdr:to>
      <xdr:col>30</xdr:col>
      <xdr:colOff>457200</xdr:colOff>
      <xdr:row>64</xdr:row>
      <xdr:rowOff>25400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635000</xdr:colOff>
      <xdr:row>66</xdr:row>
      <xdr:rowOff>63500</xdr:rowOff>
    </xdr:from>
    <xdr:to>
      <xdr:col>10</xdr:col>
      <xdr:colOff>38100</xdr:colOff>
      <xdr:row>81</xdr:row>
      <xdr:rowOff>63500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50800</xdr:colOff>
      <xdr:row>66</xdr:row>
      <xdr:rowOff>45720</xdr:rowOff>
    </xdr:from>
    <xdr:to>
      <xdr:col>16</xdr:col>
      <xdr:colOff>660400</xdr:colOff>
      <xdr:row>81</xdr:row>
      <xdr:rowOff>45720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749300</xdr:colOff>
      <xdr:row>66</xdr:row>
      <xdr:rowOff>25400</xdr:rowOff>
    </xdr:from>
    <xdr:to>
      <xdr:col>23</xdr:col>
      <xdr:colOff>571500</xdr:colOff>
      <xdr:row>81</xdr:row>
      <xdr:rowOff>25400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609600</xdr:colOff>
      <xdr:row>66</xdr:row>
      <xdr:rowOff>88900</xdr:rowOff>
    </xdr:from>
    <xdr:to>
      <xdr:col>30</xdr:col>
      <xdr:colOff>431800</xdr:colOff>
      <xdr:row>81</xdr:row>
      <xdr:rowOff>88900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76200</xdr:colOff>
      <xdr:row>24</xdr:row>
      <xdr:rowOff>144780</xdr:rowOff>
    </xdr:from>
    <xdr:to>
      <xdr:col>11</xdr:col>
      <xdr:colOff>381000</xdr:colOff>
      <xdr:row>39</xdr:row>
      <xdr:rowOff>144780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45720</xdr:colOff>
      <xdr:row>24</xdr:row>
      <xdr:rowOff>129540</xdr:rowOff>
    </xdr:from>
    <xdr:to>
      <xdr:col>20</xdr:col>
      <xdr:colOff>769620</xdr:colOff>
      <xdr:row>39</xdr:row>
      <xdr:rowOff>129540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777240</xdr:colOff>
      <xdr:row>24</xdr:row>
      <xdr:rowOff>160020</xdr:rowOff>
    </xdr:from>
    <xdr:to>
      <xdr:col>30</xdr:col>
      <xdr:colOff>678180</xdr:colOff>
      <xdr:row>39</xdr:row>
      <xdr:rowOff>160020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53340</xdr:colOff>
      <xdr:row>41</xdr:row>
      <xdr:rowOff>53340</xdr:rowOff>
    </xdr:from>
    <xdr:to>
      <xdr:col>11</xdr:col>
      <xdr:colOff>350520</xdr:colOff>
      <xdr:row>56</xdr:row>
      <xdr:rowOff>53340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38100</xdr:colOff>
      <xdr:row>41</xdr:row>
      <xdr:rowOff>0</xdr:rowOff>
    </xdr:from>
    <xdr:to>
      <xdr:col>20</xdr:col>
      <xdr:colOff>784860</xdr:colOff>
      <xdr:row>56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777240</xdr:colOff>
      <xdr:row>41</xdr:row>
      <xdr:rowOff>106680</xdr:rowOff>
    </xdr:from>
    <xdr:to>
      <xdr:col>30</xdr:col>
      <xdr:colOff>678180</xdr:colOff>
      <xdr:row>56</xdr:row>
      <xdr:rowOff>106680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38100</xdr:colOff>
      <xdr:row>58</xdr:row>
      <xdr:rowOff>15240</xdr:rowOff>
    </xdr:from>
    <xdr:to>
      <xdr:col>11</xdr:col>
      <xdr:colOff>335280</xdr:colOff>
      <xdr:row>73</xdr:row>
      <xdr:rowOff>15240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114300</xdr:colOff>
      <xdr:row>57</xdr:row>
      <xdr:rowOff>160020</xdr:rowOff>
    </xdr:from>
    <xdr:to>
      <xdr:col>21</xdr:col>
      <xdr:colOff>137160</xdr:colOff>
      <xdr:row>72</xdr:row>
      <xdr:rowOff>160020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754380</xdr:colOff>
      <xdr:row>57</xdr:row>
      <xdr:rowOff>175260</xdr:rowOff>
    </xdr:from>
    <xdr:to>
      <xdr:col>30</xdr:col>
      <xdr:colOff>701040</xdr:colOff>
      <xdr:row>72</xdr:row>
      <xdr:rowOff>175260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53340</xdr:colOff>
      <xdr:row>75</xdr:row>
      <xdr:rowOff>60960</xdr:rowOff>
    </xdr:from>
    <xdr:to>
      <xdr:col>11</xdr:col>
      <xdr:colOff>297180</xdr:colOff>
      <xdr:row>90</xdr:row>
      <xdr:rowOff>60960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76200</xdr:colOff>
      <xdr:row>74</xdr:row>
      <xdr:rowOff>152400</xdr:rowOff>
    </xdr:from>
    <xdr:to>
      <xdr:col>21</xdr:col>
      <xdr:colOff>0</xdr:colOff>
      <xdr:row>89</xdr:row>
      <xdr:rowOff>152400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762000</xdr:colOff>
      <xdr:row>74</xdr:row>
      <xdr:rowOff>152400</xdr:rowOff>
    </xdr:from>
    <xdr:to>
      <xdr:col>30</xdr:col>
      <xdr:colOff>739140</xdr:colOff>
      <xdr:row>89</xdr:row>
      <xdr:rowOff>152400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28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28</xdr:row>
      <xdr:rowOff>7620</xdr:rowOff>
    </xdr:from>
    <xdr:to>
      <xdr:col>16</xdr:col>
      <xdr:colOff>617220</xdr:colOff>
      <xdr:row>43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28</xdr:row>
      <xdr:rowOff>7620</xdr:rowOff>
    </xdr:from>
    <xdr:to>
      <xdr:col>23</xdr:col>
      <xdr:colOff>617220</xdr:colOff>
      <xdr:row>43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355600</xdr:colOff>
      <xdr:row>27</xdr:row>
      <xdr:rowOff>154940</xdr:rowOff>
    </xdr:from>
    <xdr:to>
      <xdr:col>30</xdr:col>
      <xdr:colOff>553720</xdr:colOff>
      <xdr:row>42</xdr:row>
      <xdr:rowOff>154940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495300</xdr:colOff>
      <xdr:row>45</xdr:row>
      <xdr:rowOff>0</xdr:rowOff>
    </xdr:from>
    <xdr:to>
      <xdr:col>9</xdr:col>
      <xdr:colOff>533400</xdr:colOff>
      <xdr:row>60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1003300</xdr:colOff>
      <xdr:row>45</xdr:row>
      <xdr:rowOff>139700</xdr:rowOff>
    </xdr:from>
    <xdr:to>
      <xdr:col>16</xdr:col>
      <xdr:colOff>368300</xdr:colOff>
      <xdr:row>60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530860</xdr:colOff>
      <xdr:row>45</xdr:row>
      <xdr:rowOff>137160</xdr:rowOff>
    </xdr:from>
    <xdr:to>
      <xdr:col>23</xdr:col>
      <xdr:colOff>734060</xdr:colOff>
      <xdr:row>60</xdr:row>
      <xdr:rowOff>137160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469900</xdr:colOff>
      <xdr:row>45</xdr:row>
      <xdr:rowOff>139700</xdr:rowOff>
    </xdr:from>
    <xdr:to>
      <xdr:col>30</xdr:col>
      <xdr:colOff>520700</xdr:colOff>
      <xdr:row>60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584200</xdr:colOff>
      <xdr:row>62</xdr:row>
      <xdr:rowOff>63500</xdr:rowOff>
    </xdr:from>
    <xdr:to>
      <xdr:col>9</xdr:col>
      <xdr:colOff>393700</xdr:colOff>
      <xdr:row>77</xdr:row>
      <xdr:rowOff>63500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901700</xdr:colOff>
      <xdr:row>62</xdr:row>
      <xdr:rowOff>134620</xdr:rowOff>
    </xdr:from>
    <xdr:to>
      <xdr:col>16</xdr:col>
      <xdr:colOff>647700</xdr:colOff>
      <xdr:row>77</xdr:row>
      <xdr:rowOff>134620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584200</xdr:colOff>
      <xdr:row>63</xdr:row>
      <xdr:rowOff>0</xdr:rowOff>
    </xdr:from>
    <xdr:to>
      <xdr:col>23</xdr:col>
      <xdr:colOff>635000</xdr:colOff>
      <xdr:row>78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596900</xdr:colOff>
      <xdr:row>63</xdr:row>
      <xdr:rowOff>63500</xdr:rowOff>
    </xdr:from>
    <xdr:to>
      <xdr:col>30</xdr:col>
      <xdr:colOff>419100</xdr:colOff>
      <xdr:row>78</xdr:row>
      <xdr:rowOff>63500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28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28</xdr:row>
      <xdr:rowOff>7620</xdr:rowOff>
    </xdr:from>
    <xdr:to>
      <xdr:col>16</xdr:col>
      <xdr:colOff>617220</xdr:colOff>
      <xdr:row>43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28</xdr:row>
      <xdr:rowOff>7620</xdr:rowOff>
    </xdr:from>
    <xdr:to>
      <xdr:col>23</xdr:col>
      <xdr:colOff>617220</xdr:colOff>
      <xdr:row>43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609600</xdr:colOff>
      <xdr:row>44</xdr:row>
      <xdr:rowOff>167640</xdr:rowOff>
    </xdr:from>
    <xdr:to>
      <xdr:col>10</xdr:col>
      <xdr:colOff>7620</xdr:colOff>
      <xdr:row>59</xdr:row>
      <xdr:rowOff>167640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16</xdr:col>
      <xdr:colOff>609600</xdr:colOff>
      <xdr:row>60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45</xdr:row>
      <xdr:rowOff>0</xdr:rowOff>
    </xdr:from>
    <xdr:to>
      <xdr:col>23</xdr:col>
      <xdr:colOff>609600</xdr:colOff>
      <xdr:row>60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594360</xdr:colOff>
      <xdr:row>61</xdr:row>
      <xdr:rowOff>175260</xdr:rowOff>
    </xdr:from>
    <xdr:to>
      <xdr:col>9</xdr:col>
      <xdr:colOff>784860</xdr:colOff>
      <xdr:row>76</xdr:row>
      <xdr:rowOff>175260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62</xdr:row>
      <xdr:rowOff>0</xdr:rowOff>
    </xdr:from>
    <xdr:to>
      <xdr:col>16</xdr:col>
      <xdr:colOff>609600</xdr:colOff>
      <xdr:row>77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62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571500</xdr:colOff>
      <xdr:row>79</xdr:row>
      <xdr:rowOff>7620</xdr:rowOff>
    </xdr:from>
    <xdr:to>
      <xdr:col>9</xdr:col>
      <xdr:colOff>762000</xdr:colOff>
      <xdr:row>94</xdr:row>
      <xdr:rowOff>7620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79</xdr:row>
      <xdr:rowOff>0</xdr:rowOff>
    </xdr:from>
    <xdr:to>
      <xdr:col>16</xdr:col>
      <xdr:colOff>609600</xdr:colOff>
      <xdr:row>94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0</xdr:colOff>
      <xdr:row>79</xdr:row>
      <xdr:rowOff>0</xdr:rowOff>
    </xdr:from>
    <xdr:to>
      <xdr:col>23</xdr:col>
      <xdr:colOff>609600</xdr:colOff>
      <xdr:row>94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601980</xdr:colOff>
      <xdr:row>31</xdr:row>
      <xdr:rowOff>0</xdr:rowOff>
    </xdr:from>
    <xdr:to>
      <xdr:col>10</xdr:col>
      <xdr:colOff>0</xdr:colOff>
      <xdr:row>46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31</xdr:row>
      <xdr:rowOff>7620</xdr:rowOff>
    </xdr:from>
    <xdr:to>
      <xdr:col>16</xdr:col>
      <xdr:colOff>617220</xdr:colOff>
      <xdr:row>46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31</xdr:row>
      <xdr:rowOff>7620</xdr:rowOff>
    </xdr:from>
    <xdr:to>
      <xdr:col>23</xdr:col>
      <xdr:colOff>617220</xdr:colOff>
      <xdr:row>46</xdr:row>
      <xdr:rowOff>7620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431800</xdr:colOff>
      <xdr:row>31</xdr:row>
      <xdr:rowOff>66040</xdr:rowOff>
    </xdr:from>
    <xdr:to>
      <xdr:col>30</xdr:col>
      <xdr:colOff>363220</xdr:colOff>
      <xdr:row>46</xdr:row>
      <xdr:rowOff>66040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635000</xdr:colOff>
      <xdr:row>48</xdr:row>
      <xdr:rowOff>12700</xdr:rowOff>
    </xdr:from>
    <xdr:to>
      <xdr:col>9</xdr:col>
      <xdr:colOff>711200</xdr:colOff>
      <xdr:row>63</xdr:row>
      <xdr:rowOff>12700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711200</xdr:colOff>
      <xdr:row>48</xdr:row>
      <xdr:rowOff>63500</xdr:rowOff>
    </xdr:from>
    <xdr:to>
      <xdr:col>16</xdr:col>
      <xdr:colOff>533400</xdr:colOff>
      <xdr:row>63</xdr:row>
      <xdr:rowOff>63500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759460</xdr:colOff>
      <xdr:row>48</xdr:row>
      <xdr:rowOff>111760</xdr:rowOff>
    </xdr:from>
    <xdr:to>
      <xdr:col>23</xdr:col>
      <xdr:colOff>695960</xdr:colOff>
      <xdr:row>63</xdr:row>
      <xdr:rowOff>111760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482600</xdr:colOff>
      <xdr:row>48</xdr:row>
      <xdr:rowOff>38100</xdr:rowOff>
    </xdr:from>
    <xdr:to>
      <xdr:col>30</xdr:col>
      <xdr:colOff>304800</xdr:colOff>
      <xdr:row>63</xdr:row>
      <xdr:rowOff>38100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571500</xdr:colOff>
      <xdr:row>64</xdr:row>
      <xdr:rowOff>101600</xdr:rowOff>
    </xdr:from>
    <xdr:to>
      <xdr:col>9</xdr:col>
      <xdr:colOff>647700</xdr:colOff>
      <xdr:row>79</xdr:row>
      <xdr:rowOff>101600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723900</xdr:colOff>
      <xdr:row>65</xdr:row>
      <xdr:rowOff>7620</xdr:rowOff>
    </xdr:from>
    <xdr:to>
      <xdr:col>16</xdr:col>
      <xdr:colOff>660400</xdr:colOff>
      <xdr:row>80</xdr:row>
      <xdr:rowOff>7620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762000</xdr:colOff>
      <xdr:row>65</xdr:row>
      <xdr:rowOff>114300</xdr:rowOff>
    </xdr:from>
    <xdr:to>
      <xdr:col>23</xdr:col>
      <xdr:colOff>584200</xdr:colOff>
      <xdr:row>80</xdr:row>
      <xdr:rowOff>114300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558800</xdr:colOff>
      <xdr:row>65</xdr:row>
      <xdr:rowOff>50800</xdr:rowOff>
    </xdr:from>
    <xdr:to>
      <xdr:col>30</xdr:col>
      <xdr:colOff>381000</xdr:colOff>
      <xdr:row>80</xdr:row>
      <xdr:rowOff>50800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262467</xdr:colOff>
      <xdr:row>25</xdr:row>
      <xdr:rowOff>0</xdr:rowOff>
    </xdr:from>
    <xdr:to>
      <xdr:col>10</xdr:col>
      <xdr:colOff>338667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7619</xdr:colOff>
      <xdr:row>25</xdr:row>
      <xdr:rowOff>7620</xdr:rowOff>
    </xdr:from>
    <xdr:to>
      <xdr:col>20</xdr:col>
      <xdr:colOff>262466</xdr:colOff>
      <xdr:row>40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651086</xdr:colOff>
      <xdr:row>25</xdr:row>
      <xdr:rowOff>16086</xdr:rowOff>
    </xdr:from>
    <xdr:to>
      <xdr:col>30</xdr:col>
      <xdr:colOff>42334</xdr:colOff>
      <xdr:row>40</xdr:row>
      <xdr:rowOff>16086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237067</xdr:colOff>
      <xdr:row>41</xdr:row>
      <xdr:rowOff>159173</xdr:rowOff>
    </xdr:from>
    <xdr:to>
      <xdr:col>10</xdr:col>
      <xdr:colOff>304800</xdr:colOff>
      <xdr:row>56</xdr:row>
      <xdr:rowOff>159173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20</xdr:col>
      <xdr:colOff>237066</xdr:colOff>
      <xdr:row>57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685798</xdr:colOff>
      <xdr:row>41</xdr:row>
      <xdr:rowOff>177800</xdr:rowOff>
    </xdr:from>
    <xdr:to>
      <xdr:col>30</xdr:col>
      <xdr:colOff>76199</xdr:colOff>
      <xdr:row>56</xdr:row>
      <xdr:rowOff>177800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213359</xdr:colOff>
      <xdr:row>58</xdr:row>
      <xdr:rowOff>183726</xdr:rowOff>
    </xdr:from>
    <xdr:to>
      <xdr:col>10</xdr:col>
      <xdr:colOff>296332</xdr:colOff>
      <xdr:row>73</xdr:row>
      <xdr:rowOff>183726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59</xdr:row>
      <xdr:rowOff>0</xdr:rowOff>
    </xdr:from>
    <xdr:to>
      <xdr:col>20</xdr:col>
      <xdr:colOff>228600</xdr:colOff>
      <xdr:row>74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660399</xdr:colOff>
      <xdr:row>59</xdr:row>
      <xdr:rowOff>59266</xdr:rowOff>
    </xdr:from>
    <xdr:to>
      <xdr:col>30</xdr:col>
      <xdr:colOff>84666</xdr:colOff>
      <xdr:row>74</xdr:row>
      <xdr:rowOff>59266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165099</xdr:colOff>
      <xdr:row>76</xdr:row>
      <xdr:rowOff>49954</xdr:rowOff>
    </xdr:from>
    <xdr:to>
      <xdr:col>10</xdr:col>
      <xdr:colOff>237066</xdr:colOff>
      <xdr:row>91</xdr:row>
      <xdr:rowOff>49954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76</xdr:row>
      <xdr:rowOff>0</xdr:rowOff>
    </xdr:from>
    <xdr:to>
      <xdr:col>20</xdr:col>
      <xdr:colOff>186266</xdr:colOff>
      <xdr:row>91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660399</xdr:colOff>
      <xdr:row>76</xdr:row>
      <xdr:rowOff>33867</xdr:rowOff>
    </xdr:from>
    <xdr:to>
      <xdr:col>30</xdr:col>
      <xdr:colOff>110067</xdr:colOff>
      <xdr:row>91</xdr:row>
      <xdr:rowOff>33867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446315</xdr:colOff>
      <xdr:row>0</xdr:row>
      <xdr:rowOff>54429</xdr:rowOff>
    </xdr:from>
    <xdr:to>
      <xdr:col>3</xdr:col>
      <xdr:colOff>289561</xdr:colOff>
      <xdr:row>2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855" y="54429"/>
          <a:ext cx="971006" cy="6389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59055</xdr:colOff>
      <xdr:row>25</xdr:row>
      <xdr:rowOff>152400</xdr:rowOff>
    </xdr:from>
    <xdr:to>
      <xdr:col>12</xdr:col>
      <xdr:colOff>581025</xdr:colOff>
      <xdr:row>40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255269</xdr:colOff>
      <xdr:row>26</xdr:row>
      <xdr:rowOff>7620</xdr:rowOff>
    </xdr:from>
    <xdr:to>
      <xdr:col>23</xdr:col>
      <xdr:colOff>657224</xdr:colOff>
      <xdr:row>41</xdr:row>
      <xdr:rowOff>7620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207645</xdr:colOff>
      <xdr:row>25</xdr:row>
      <xdr:rowOff>169545</xdr:rowOff>
    </xdr:from>
    <xdr:to>
      <xdr:col>35</xdr:col>
      <xdr:colOff>28575</xdr:colOff>
      <xdr:row>40</xdr:row>
      <xdr:rowOff>169545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95250</xdr:colOff>
      <xdr:row>42</xdr:row>
      <xdr:rowOff>81915</xdr:rowOff>
    </xdr:from>
    <xdr:to>
      <xdr:col>12</xdr:col>
      <xdr:colOff>676275</xdr:colOff>
      <xdr:row>57</xdr:row>
      <xdr:rowOff>81915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209550</xdr:colOff>
      <xdr:row>41</xdr:row>
      <xdr:rowOff>161925</xdr:rowOff>
    </xdr:from>
    <xdr:to>
      <xdr:col>23</xdr:col>
      <xdr:colOff>638175</xdr:colOff>
      <xdr:row>56</xdr:row>
      <xdr:rowOff>161925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200025</xdr:colOff>
      <xdr:row>42</xdr:row>
      <xdr:rowOff>85725</xdr:rowOff>
    </xdr:from>
    <xdr:to>
      <xdr:col>35</xdr:col>
      <xdr:colOff>38100</xdr:colOff>
      <xdr:row>57</xdr:row>
      <xdr:rowOff>85725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108585</xdr:colOff>
      <xdr:row>59</xdr:row>
      <xdr:rowOff>80010</xdr:rowOff>
    </xdr:from>
    <xdr:to>
      <xdr:col>12</xdr:col>
      <xdr:colOff>638175</xdr:colOff>
      <xdr:row>74</xdr:row>
      <xdr:rowOff>80010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190500</xdr:colOff>
      <xdr:row>59</xdr:row>
      <xdr:rowOff>38100</xdr:rowOff>
    </xdr:from>
    <xdr:to>
      <xdr:col>23</xdr:col>
      <xdr:colOff>581025</xdr:colOff>
      <xdr:row>74</xdr:row>
      <xdr:rowOff>38100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95250</xdr:colOff>
      <xdr:row>59</xdr:row>
      <xdr:rowOff>142875</xdr:rowOff>
    </xdr:from>
    <xdr:to>
      <xdr:col>35</xdr:col>
      <xdr:colOff>28575</xdr:colOff>
      <xdr:row>74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76200</xdr:colOff>
      <xdr:row>76</xdr:row>
      <xdr:rowOff>26670</xdr:rowOff>
    </xdr:from>
    <xdr:to>
      <xdr:col>12</xdr:col>
      <xdr:colOff>609600</xdr:colOff>
      <xdr:row>91</xdr:row>
      <xdr:rowOff>26670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171450</xdr:colOff>
      <xdr:row>76</xdr:row>
      <xdr:rowOff>133350</xdr:rowOff>
    </xdr:from>
    <xdr:to>
      <xdr:col>23</xdr:col>
      <xdr:colOff>571500</xdr:colOff>
      <xdr:row>91</xdr:row>
      <xdr:rowOff>133350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19050</xdr:colOff>
      <xdr:row>76</xdr:row>
      <xdr:rowOff>152400</xdr:rowOff>
    </xdr:from>
    <xdr:to>
      <xdr:col>34</xdr:col>
      <xdr:colOff>781050</xdr:colOff>
      <xdr:row>91</xdr:row>
      <xdr:rowOff>152400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showGridLines="0" view="pageBreakPreview" topLeftCell="A21" zoomScale="80" zoomScaleNormal="70" zoomScaleSheetLayoutView="80" workbookViewId="0">
      <selection activeCell="D39" sqref="D39:H39"/>
    </sheetView>
  </sheetViews>
  <sheetFormatPr baseColWidth="10" defaultRowHeight="15" x14ac:dyDescent="0.25"/>
  <cols>
    <col min="14" max="14" width="17.85546875" customWidth="1"/>
    <col min="15" max="15" width="19.7109375" customWidth="1"/>
    <col min="17" max="18" width="17.28515625" customWidth="1"/>
    <col min="19" max="19" width="24.28515625" customWidth="1"/>
    <col min="20" max="20" width="13.7109375" style="116" customWidth="1"/>
    <col min="21" max="21" width="12" bestFit="1" customWidth="1"/>
  </cols>
  <sheetData>
    <row r="1" spans="1:2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1:21" ht="22.5" customHeight="1" x14ac:dyDescent="0.25">
      <c r="B2" s="273"/>
      <c r="C2" s="274"/>
      <c r="D2" s="274"/>
      <c r="E2" s="286" t="s">
        <v>70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1:2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4" spans="1:21" ht="11.25" customHeight="1" thickBot="1" x14ac:dyDescent="0.3">
      <c r="B4" s="1"/>
      <c r="C4" s="1"/>
      <c r="D4" s="1"/>
      <c r="E4" s="9"/>
      <c r="F4" s="10"/>
      <c r="G4" s="10"/>
      <c r="H4" s="10"/>
      <c r="I4" s="9"/>
      <c r="J4" s="10"/>
      <c r="K4" s="10"/>
      <c r="L4" s="10"/>
      <c r="M4" s="9"/>
      <c r="N4" s="11"/>
      <c r="O4" s="11"/>
      <c r="P4" s="11"/>
      <c r="Q4" s="12"/>
      <c r="R4" s="13"/>
      <c r="S4" s="13"/>
    </row>
    <row r="5" spans="1:21" ht="15.75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68" t="s">
        <v>68</v>
      </c>
      <c r="Q5" s="269"/>
      <c r="R5" s="270"/>
      <c r="S5" s="2"/>
    </row>
    <row r="6" spans="1:21" ht="45.75" thickBot="1" x14ac:dyDescent="0.3">
      <c r="B6" s="321" t="s">
        <v>0</v>
      </c>
      <c r="C6" s="322"/>
      <c r="D6" s="323" t="s">
        <v>1</v>
      </c>
      <c r="E6" s="324"/>
      <c r="F6" s="324"/>
      <c r="G6" s="324"/>
      <c r="H6" s="325"/>
      <c r="I6" s="323" t="s">
        <v>2</v>
      </c>
      <c r="J6" s="326"/>
      <c r="K6" s="327"/>
      <c r="L6" s="145" t="s">
        <v>59</v>
      </c>
      <c r="M6" s="74" t="s">
        <v>61</v>
      </c>
      <c r="N6" s="145" t="s">
        <v>62</v>
      </c>
      <c r="O6" s="149" t="s">
        <v>76</v>
      </c>
      <c r="P6" s="150" t="s">
        <v>63</v>
      </c>
      <c r="Q6" s="157" t="s">
        <v>64</v>
      </c>
      <c r="R6" s="18" t="s">
        <v>65</v>
      </c>
      <c r="S6" s="3" t="s">
        <v>66</v>
      </c>
      <c r="T6" s="74" t="s">
        <v>230</v>
      </c>
    </row>
    <row r="7" spans="1:21" ht="39.75" customHeight="1" x14ac:dyDescent="0.25">
      <c r="A7">
        <v>1</v>
      </c>
      <c r="B7" s="252" t="s">
        <v>231</v>
      </c>
      <c r="C7" s="253"/>
      <c r="D7" s="328" t="s">
        <v>107</v>
      </c>
      <c r="E7" s="329"/>
      <c r="F7" s="329"/>
      <c r="G7" s="329"/>
      <c r="H7" s="330"/>
      <c r="I7" s="331" t="s">
        <v>257</v>
      </c>
      <c r="J7" s="332"/>
      <c r="K7" s="333"/>
      <c r="L7" s="146" t="s">
        <v>60</v>
      </c>
      <c r="M7" s="38">
        <v>1</v>
      </c>
      <c r="N7" s="146" t="s">
        <v>78</v>
      </c>
      <c r="O7" s="208">
        <f>PRODUCCION!AE17</f>
        <v>1.3522145810471438</v>
      </c>
      <c r="P7" s="19">
        <v>0.95</v>
      </c>
      <c r="Q7" s="22">
        <v>0.9</v>
      </c>
      <c r="R7" s="25">
        <v>0.85</v>
      </c>
      <c r="S7" s="54" t="s">
        <v>93</v>
      </c>
      <c r="T7" s="243">
        <v>0.72230000000000005</v>
      </c>
      <c r="U7" s="241"/>
    </row>
    <row r="8" spans="1:21" ht="39.75" customHeight="1" x14ac:dyDescent="0.25">
      <c r="B8" s="336"/>
      <c r="C8" s="337"/>
      <c r="D8" s="334" t="s">
        <v>260</v>
      </c>
      <c r="E8" s="308"/>
      <c r="F8" s="308"/>
      <c r="G8" s="308"/>
      <c r="H8" s="335"/>
      <c r="I8" s="265" t="s">
        <v>261</v>
      </c>
      <c r="J8" s="266"/>
      <c r="K8" s="267"/>
      <c r="L8" s="147" t="s">
        <v>60</v>
      </c>
      <c r="M8" s="7">
        <v>0.8</v>
      </c>
      <c r="N8" s="147" t="s">
        <v>78</v>
      </c>
      <c r="O8" s="207">
        <f>PRODUCCION!AE19</f>
        <v>0.79367464506528884</v>
      </c>
      <c r="P8" s="20">
        <v>0.78</v>
      </c>
      <c r="Q8" s="23">
        <v>0.75</v>
      </c>
      <c r="R8" s="26">
        <v>0.7</v>
      </c>
      <c r="S8" s="59" t="s">
        <v>93</v>
      </c>
      <c r="T8" s="244"/>
      <c r="U8" s="242"/>
    </row>
    <row r="9" spans="1:21" ht="39.75" customHeight="1" thickBot="1" x14ac:dyDescent="0.3">
      <c r="B9" s="336"/>
      <c r="C9" s="337"/>
      <c r="D9" s="334" t="s">
        <v>264</v>
      </c>
      <c r="E9" s="308"/>
      <c r="F9" s="308"/>
      <c r="G9" s="308"/>
      <c r="H9" s="335"/>
      <c r="I9" s="295" t="s">
        <v>265</v>
      </c>
      <c r="J9" s="296"/>
      <c r="K9" s="297"/>
      <c r="L9" s="147" t="s">
        <v>60</v>
      </c>
      <c r="M9" s="7">
        <v>0.02</v>
      </c>
      <c r="N9" s="147" t="s">
        <v>78</v>
      </c>
      <c r="O9" s="207">
        <f>PRODUCCION!AE21</f>
        <v>2.1091393579505732E-2</v>
      </c>
      <c r="P9" s="230">
        <v>2.8000000000000001E-2</v>
      </c>
      <c r="Q9" s="231">
        <v>2.5000000000000001E-2</v>
      </c>
      <c r="R9" s="232">
        <v>0.02</v>
      </c>
      <c r="S9" s="59" t="s">
        <v>93</v>
      </c>
      <c r="T9" s="244"/>
      <c r="U9" s="242"/>
    </row>
    <row r="10" spans="1:21" ht="55.5" hidden="1" customHeight="1" x14ac:dyDescent="0.25">
      <c r="B10" s="336"/>
      <c r="C10" s="337"/>
      <c r="D10" s="262" t="s">
        <v>109</v>
      </c>
      <c r="E10" s="263"/>
      <c r="F10" s="263"/>
      <c r="G10" s="263"/>
      <c r="H10" s="264"/>
      <c r="I10" s="331" t="s">
        <v>111</v>
      </c>
      <c r="J10" s="332"/>
      <c r="K10" s="333"/>
      <c r="L10" s="147" t="s">
        <v>60</v>
      </c>
      <c r="M10" s="7">
        <v>0.8</v>
      </c>
      <c r="N10" s="147" t="s">
        <v>78</v>
      </c>
      <c r="O10" s="205" t="e">
        <f>PRODUCCION!AE23</f>
        <v>#DIV/0!</v>
      </c>
      <c r="P10" s="152">
        <v>0.7</v>
      </c>
      <c r="Q10" s="23">
        <v>0.6</v>
      </c>
      <c r="R10" s="155">
        <v>0.5</v>
      </c>
      <c r="S10" s="59" t="s">
        <v>93</v>
      </c>
      <c r="T10" s="244"/>
      <c r="U10" s="242"/>
    </row>
    <row r="11" spans="1:21" ht="42" hidden="1" customHeight="1" thickBot="1" x14ac:dyDescent="0.3">
      <c r="B11" s="336"/>
      <c r="C11" s="337"/>
      <c r="D11" s="262" t="s">
        <v>55</v>
      </c>
      <c r="E11" s="263"/>
      <c r="F11" s="263"/>
      <c r="G11" s="263"/>
      <c r="H11" s="264"/>
      <c r="I11" s="265" t="s">
        <v>110</v>
      </c>
      <c r="J11" s="266"/>
      <c r="K11" s="267"/>
      <c r="L11" s="147" t="s">
        <v>60</v>
      </c>
      <c r="M11" s="7">
        <v>0.7</v>
      </c>
      <c r="N11" s="147" t="s">
        <v>78</v>
      </c>
      <c r="O11" s="205" t="e">
        <f>PRODUCCION!AE25</f>
        <v>#DIV/0!</v>
      </c>
      <c r="P11" s="152">
        <v>0.6</v>
      </c>
      <c r="Q11" s="23">
        <v>0.5</v>
      </c>
      <c r="R11" s="155">
        <v>0.4</v>
      </c>
      <c r="S11" s="59" t="s">
        <v>93</v>
      </c>
      <c r="T11" s="245"/>
      <c r="U11" s="242"/>
    </row>
    <row r="12" spans="1:21" ht="42" hidden="1" customHeight="1" x14ac:dyDescent="0.25">
      <c r="B12" s="336"/>
      <c r="C12" s="337"/>
      <c r="D12" s="262" t="s">
        <v>209</v>
      </c>
      <c r="E12" s="263"/>
      <c r="F12" s="263"/>
      <c r="G12" s="263"/>
      <c r="H12" s="264"/>
      <c r="I12" s="265" t="s">
        <v>206</v>
      </c>
      <c r="J12" s="266"/>
      <c r="K12" s="267"/>
      <c r="L12" s="147" t="s">
        <v>60</v>
      </c>
      <c r="M12" s="7">
        <v>1</v>
      </c>
      <c r="N12" s="147" t="s">
        <v>78</v>
      </c>
      <c r="O12" s="205" t="e">
        <f>PRODUCCION!AE27</f>
        <v>#DIV/0!</v>
      </c>
      <c r="P12" s="152">
        <v>0.9</v>
      </c>
      <c r="Q12" s="23">
        <v>0.8</v>
      </c>
      <c r="R12" s="155">
        <v>0.7</v>
      </c>
      <c r="S12" s="59" t="s">
        <v>93</v>
      </c>
      <c r="U12" s="235"/>
    </row>
    <row r="13" spans="1:21" ht="42" hidden="1" customHeight="1" thickBot="1" x14ac:dyDescent="0.3">
      <c r="B13" s="254"/>
      <c r="C13" s="255"/>
      <c r="D13" s="292" t="s">
        <v>217</v>
      </c>
      <c r="E13" s="293"/>
      <c r="F13" s="293"/>
      <c r="G13" s="293"/>
      <c r="H13" s="294"/>
      <c r="I13" s="295" t="s">
        <v>208</v>
      </c>
      <c r="J13" s="296"/>
      <c r="K13" s="297"/>
      <c r="L13" s="148" t="s">
        <v>60</v>
      </c>
      <c r="M13" s="8">
        <v>1</v>
      </c>
      <c r="N13" s="148" t="s">
        <v>78</v>
      </c>
      <c r="O13" s="206" t="e">
        <f>PRODUCCION!AE29</f>
        <v>#DIV/0!</v>
      </c>
      <c r="P13" s="152">
        <v>0.9</v>
      </c>
      <c r="Q13" s="23">
        <v>0.8</v>
      </c>
      <c r="R13" s="155">
        <v>0.7</v>
      </c>
      <c r="S13" s="65" t="s">
        <v>93</v>
      </c>
      <c r="U13" s="235"/>
    </row>
    <row r="14" spans="1:21" ht="50.25" customHeight="1" x14ac:dyDescent="0.25">
      <c r="A14">
        <v>2</v>
      </c>
      <c r="B14" s="338" t="s">
        <v>9</v>
      </c>
      <c r="C14" s="339"/>
      <c r="D14" s="315" t="s">
        <v>79</v>
      </c>
      <c r="E14" s="257"/>
      <c r="F14" s="257"/>
      <c r="G14" s="257"/>
      <c r="H14" s="316"/>
      <c r="I14" s="317" t="s">
        <v>80</v>
      </c>
      <c r="J14" s="260"/>
      <c r="K14" s="318"/>
      <c r="L14" s="4" t="s">
        <v>60</v>
      </c>
      <c r="M14" s="33">
        <v>1</v>
      </c>
      <c r="N14" s="146" t="s">
        <v>71</v>
      </c>
      <c r="O14" s="208">
        <f>MANTENIMIENTO!AE17</f>
        <v>0.91224109934604647</v>
      </c>
      <c r="P14" s="151">
        <f>MANTENIMIENTO!O8</f>
        <v>0.91224109934604647</v>
      </c>
      <c r="Q14" s="22">
        <v>0.8</v>
      </c>
      <c r="R14" s="154">
        <v>0.7</v>
      </c>
      <c r="S14" s="54" t="s">
        <v>94</v>
      </c>
      <c r="T14" s="246">
        <v>0.97829999999999995</v>
      </c>
      <c r="U14" s="241"/>
    </row>
    <row r="15" spans="1:21" ht="40.5" customHeight="1" x14ac:dyDescent="0.25">
      <c r="B15" s="340"/>
      <c r="C15" s="341"/>
      <c r="D15" s="298" t="s">
        <v>4</v>
      </c>
      <c r="E15" s="263"/>
      <c r="F15" s="263"/>
      <c r="G15" s="263"/>
      <c r="H15" s="299"/>
      <c r="I15" s="303" t="s">
        <v>5</v>
      </c>
      <c r="J15" s="266"/>
      <c r="K15" s="304"/>
      <c r="L15" s="5" t="s">
        <v>60</v>
      </c>
      <c r="M15" s="7">
        <v>1</v>
      </c>
      <c r="N15" s="147" t="s">
        <v>67</v>
      </c>
      <c r="O15" s="207">
        <f>MANTENIMIENTO!AE19</f>
        <v>1</v>
      </c>
      <c r="P15" s="152">
        <f>MANTENIMIENTO!O9</f>
        <v>1</v>
      </c>
      <c r="Q15" s="23">
        <v>0.8</v>
      </c>
      <c r="R15" s="155">
        <v>0.7</v>
      </c>
      <c r="S15" s="59" t="s">
        <v>94</v>
      </c>
      <c r="T15" s="244"/>
      <c r="U15" s="242"/>
    </row>
    <row r="16" spans="1:21" ht="31.5" customHeight="1" x14ac:dyDescent="0.25">
      <c r="B16" s="340"/>
      <c r="C16" s="341"/>
      <c r="D16" s="298" t="s">
        <v>12</v>
      </c>
      <c r="E16" s="263"/>
      <c r="F16" s="263"/>
      <c r="G16" s="263"/>
      <c r="H16" s="299"/>
      <c r="I16" s="303" t="s">
        <v>6</v>
      </c>
      <c r="J16" s="266"/>
      <c r="K16" s="304"/>
      <c r="L16" s="5" t="s">
        <v>60</v>
      </c>
      <c r="M16" s="7">
        <v>1</v>
      </c>
      <c r="N16" s="147" t="s">
        <v>78</v>
      </c>
      <c r="O16" s="207">
        <f>MANTENIMIENTO!AE21</f>
        <v>1</v>
      </c>
      <c r="P16" s="152">
        <f>MANTENIMIENTO!P10</f>
        <v>1</v>
      </c>
      <c r="Q16" s="23">
        <v>0.8</v>
      </c>
      <c r="R16" s="155">
        <v>0.7</v>
      </c>
      <c r="S16" s="59" t="s">
        <v>94</v>
      </c>
      <c r="T16" s="244"/>
      <c r="U16" s="242"/>
    </row>
    <row r="17" spans="1:21" ht="51.75" customHeight="1" x14ac:dyDescent="0.25">
      <c r="B17" s="340"/>
      <c r="C17" s="341"/>
      <c r="D17" s="298" t="s">
        <v>7</v>
      </c>
      <c r="E17" s="263"/>
      <c r="F17" s="263"/>
      <c r="G17" s="263"/>
      <c r="H17" s="299"/>
      <c r="I17" s="303" t="s">
        <v>53</v>
      </c>
      <c r="J17" s="266"/>
      <c r="K17" s="304"/>
      <c r="L17" s="5" t="s">
        <v>60</v>
      </c>
      <c r="M17" s="7">
        <v>1</v>
      </c>
      <c r="N17" s="147" t="s">
        <v>78</v>
      </c>
      <c r="O17" s="207">
        <f>MANTENIMIENTO!AE23</f>
        <v>1</v>
      </c>
      <c r="P17" s="152">
        <f>MANTENIMIENTO!O11</f>
        <v>1</v>
      </c>
      <c r="Q17" s="23">
        <v>0.8</v>
      </c>
      <c r="R17" s="155">
        <v>0.7</v>
      </c>
      <c r="S17" s="59" t="s">
        <v>94</v>
      </c>
      <c r="T17" s="244"/>
      <c r="U17" s="242"/>
    </row>
    <row r="18" spans="1:21" ht="47.25" customHeight="1" thickBot="1" x14ac:dyDescent="0.3">
      <c r="B18" s="340"/>
      <c r="C18" s="341"/>
      <c r="D18" s="305" t="s">
        <v>8</v>
      </c>
      <c r="E18" s="293"/>
      <c r="F18" s="293"/>
      <c r="G18" s="293"/>
      <c r="H18" s="306"/>
      <c r="I18" s="319" t="s">
        <v>16</v>
      </c>
      <c r="J18" s="296"/>
      <c r="K18" s="320"/>
      <c r="L18" s="6" t="s">
        <v>60</v>
      </c>
      <c r="M18" s="7">
        <v>1</v>
      </c>
      <c r="N18" s="147" t="s">
        <v>78</v>
      </c>
      <c r="O18" s="207">
        <f>MANTENIMIENTO!AE25</f>
        <v>0.97916666666666663</v>
      </c>
      <c r="P18" s="152">
        <f>MANTENIMIENTO!O12</f>
        <v>0.97916666666666663</v>
      </c>
      <c r="Q18" s="23">
        <v>0.8</v>
      </c>
      <c r="R18" s="155">
        <v>0.7</v>
      </c>
      <c r="S18" s="59" t="s">
        <v>94</v>
      </c>
      <c r="T18" s="245"/>
      <c r="U18" s="242"/>
    </row>
    <row r="19" spans="1:21" ht="47.25" hidden="1" customHeight="1" x14ac:dyDescent="0.25">
      <c r="B19" s="340"/>
      <c r="C19" s="341"/>
      <c r="D19" s="262" t="s">
        <v>209</v>
      </c>
      <c r="E19" s="263"/>
      <c r="F19" s="263"/>
      <c r="G19" s="263"/>
      <c r="H19" s="264"/>
      <c r="I19" s="265" t="s">
        <v>206</v>
      </c>
      <c r="J19" s="266"/>
      <c r="K19" s="267"/>
      <c r="L19" s="234" t="s">
        <v>60</v>
      </c>
      <c r="M19" s="7">
        <v>1</v>
      </c>
      <c r="N19" s="147" t="s">
        <v>78</v>
      </c>
      <c r="O19" s="15" t="e">
        <f>MANTENIMIENTO!AE27</f>
        <v>#DIV/0!</v>
      </c>
      <c r="P19" s="152">
        <v>0.9</v>
      </c>
      <c r="Q19" s="23">
        <v>0.8</v>
      </c>
      <c r="R19" s="155">
        <v>0.7</v>
      </c>
      <c r="S19" s="59" t="s">
        <v>94</v>
      </c>
      <c r="U19" s="235"/>
    </row>
    <row r="20" spans="1:21" ht="47.25" hidden="1" customHeight="1" thickBot="1" x14ac:dyDescent="0.3">
      <c r="B20" s="342"/>
      <c r="C20" s="343"/>
      <c r="D20" s="292" t="s">
        <v>217</v>
      </c>
      <c r="E20" s="293"/>
      <c r="F20" s="293"/>
      <c r="G20" s="293"/>
      <c r="H20" s="294"/>
      <c r="I20" s="295" t="s">
        <v>208</v>
      </c>
      <c r="J20" s="296"/>
      <c r="K20" s="297"/>
      <c r="L20" s="148" t="s">
        <v>60</v>
      </c>
      <c r="M20" s="8">
        <v>1</v>
      </c>
      <c r="N20" s="148" t="s">
        <v>78</v>
      </c>
      <c r="O20" s="15" t="e">
        <f>MANTENIMIENTO!AE29</f>
        <v>#DIV/0!</v>
      </c>
      <c r="P20" s="152">
        <v>0.9</v>
      </c>
      <c r="Q20" s="23">
        <v>0.8</v>
      </c>
      <c r="R20" s="155">
        <v>0.7</v>
      </c>
      <c r="S20" s="59" t="s">
        <v>94</v>
      </c>
      <c r="U20" s="235"/>
    </row>
    <row r="21" spans="1:21" ht="33" customHeight="1" x14ac:dyDescent="0.25">
      <c r="A21">
        <v>3</v>
      </c>
      <c r="B21" s="338" t="s">
        <v>17</v>
      </c>
      <c r="C21" s="339"/>
      <c r="D21" s="256" t="s">
        <v>10</v>
      </c>
      <c r="E21" s="257"/>
      <c r="F21" s="257"/>
      <c r="G21" s="257"/>
      <c r="H21" s="258"/>
      <c r="I21" s="259" t="s">
        <v>11</v>
      </c>
      <c r="J21" s="260"/>
      <c r="K21" s="261"/>
      <c r="L21" s="146" t="s">
        <v>60</v>
      </c>
      <c r="M21" s="33">
        <v>1</v>
      </c>
      <c r="N21" s="146" t="s">
        <v>78</v>
      </c>
      <c r="O21" s="14">
        <f>COMPRAS!AE14</f>
        <v>0.90845155453668525</v>
      </c>
      <c r="P21" s="151">
        <v>0.9</v>
      </c>
      <c r="Q21" s="22">
        <v>0.85</v>
      </c>
      <c r="R21" s="154">
        <v>0.8</v>
      </c>
      <c r="S21" s="54" t="s">
        <v>95</v>
      </c>
      <c r="T21" s="243">
        <f>AVERAGE(O21,O22,O23)</f>
        <v>0.90936480389318086</v>
      </c>
      <c r="U21" s="235"/>
    </row>
    <row r="22" spans="1:21" ht="54" customHeight="1" x14ac:dyDescent="0.25">
      <c r="B22" s="340"/>
      <c r="C22" s="341"/>
      <c r="D22" s="262" t="s">
        <v>72</v>
      </c>
      <c r="E22" s="263"/>
      <c r="F22" s="263"/>
      <c r="G22" s="263"/>
      <c r="H22" s="264"/>
      <c r="I22" s="265" t="s">
        <v>14</v>
      </c>
      <c r="J22" s="266"/>
      <c r="K22" s="267"/>
      <c r="L22" s="147" t="s">
        <v>60</v>
      </c>
      <c r="M22" s="7">
        <v>1</v>
      </c>
      <c r="N22" s="147" t="s">
        <v>67</v>
      </c>
      <c r="O22" s="15">
        <f>COMPRAS!AE16</f>
        <v>0.9196428571428571</v>
      </c>
      <c r="P22" s="152">
        <v>0.9</v>
      </c>
      <c r="Q22" s="23">
        <v>0.85</v>
      </c>
      <c r="R22" s="155">
        <v>0.8</v>
      </c>
      <c r="S22" s="59" t="s">
        <v>95</v>
      </c>
      <c r="T22" s="244"/>
      <c r="U22" s="235"/>
    </row>
    <row r="23" spans="1:21" ht="45" customHeight="1" thickBot="1" x14ac:dyDescent="0.3">
      <c r="B23" s="340"/>
      <c r="C23" s="341"/>
      <c r="D23" s="307" t="s">
        <v>12</v>
      </c>
      <c r="E23" s="308"/>
      <c r="F23" s="308"/>
      <c r="G23" s="308"/>
      <c r="H23" s="309"/>
      <c r="I23" s="265" t="s">
        <v>13</v>
      </c>
      <c r="J23" s="266"/>
      <c r="K23" s="267"/>
      <c r="L23" s="147" t="s">
        <v>60</v>
      </c>
      <c r="M23" s="7">
        <v>1</v>
      </c>
      <c r="N23" s="147" t="s">
        <v>78</v>
      </c>
      <c r="O23" s="15">
        <v>0.9</v>
      </c>
      <c r="P23" s="152">
        <v>0.9</v>
      </c>
      <c r="Q23" s="23">
        <v>0.85</v>
      </c>
      <c r="R23" s="155">
        <v>0.8</v>
      </c>
      <c r="S23" s="59" t="s">
        <v>95</v>
      </c>
      <c r="T23" s="245"/>
      <c r="U23" s="235"/>
    </row>
    <row r="24" spans="1:21" ht="39.75" hidden="1" customHeight="1" thickBot="1" x14ac:dyDescent="0.3">
      <c r="B24" s="340"/>
      <c r="C24" s="341"/>
      <c r="D24" s="307" t="s">
        <v>3</v>
      </c>
      <c r="E24" s="308"/>
      <c r="F24" s="308"/>
      <c r="G24" s="308"/>
      <c r="H24" s="309"/>
      <c r="I24" s="265" t="s">
        <v>15</v>
      </c>
      <c r="J24" s="266"/>
      <c r="K24" s="267"/>
      <c r="L24" s="147" t="s">
        <v>60</v>
      </c>
      <c r="M24" s="7">
        <v>0.8</v>
      </c>
      <c r="N24" s="147" t="s">
        <v>67</v>
      </c>
      <c r="O24" s="15"/>
      <c r="P24" s="152">
        <v>0.7</v>
      </c>
      <c r="Q24" s="23">
        <v>0.6</v>
      </c>
      <c r="R24" s="155">
        <v>0.5</v>
      </c>
      <c r="S24" s="59" t="s">
        <v>95</v>
      </c>
    </row>
    <row r="25" spans="1:21" ht="39.75" hidden="1" customHeight="1" x14ac:dyDescent="0.25">
      <c r="B25" s="340"/>
      <c r="C25" s="341"/>
      <c r="D25" s="262" t="s">
        <v>209</v>
      </c>
      <c r="E25" s="263"/>
      <c r="F25" s="263"/>
      <c r="G25" s="263"/>
      <c r="H25" s="264"/>
      <c r="I25" s="265" t="s">
        <v>206</v>
      </c>
      <c r="J25" s="266"/>
      <c r="K25" s="267"/>
      <c r="L25" s="147" t="s">
        <v>60</v>
      </c>
      <c r="M25" s="7">
        <v>1</v>
      </c>
      <c r="N25" s="147" t="s">
        <v>78</v>
      </c>
      <c r="O25" s="15" t="e">
        <f>COMPRAS!AE20</f>
        <v>#DIV/0!</v>
      </c>
      <c r="P25" s="152">
        <v>0.9</v>
      </c>
      <c r="Q25" s="23">
        <v>0.8</v>
      </c>
      <c r="R25" s="155">
        <v>0.7</v>
      </c>
      <c r="S25" s="59" t="s">
        <v>95</v>
      </c>
    </row>
    <row r="26" spans="1:21" ht="39.75" hidden="1" customHeight="1" thickBot="1" x14ac:dyDescent="0.3">
      <c r="B26" s="342"/>
      <c r="C26" s="343"/>
      <c r="D26" s="292" t="s">
        <v>217</v>
      </c>
      <c r="E26" s="293"/>
      <c r="F26" s="293"/>
      <c r="G26" s="293"/>
      <c r="H26" s="294"/>
      <c r="I26" s="295" t="s">
        <v>208</v>
      </c>
      <c r="J26" s="296"/>
      <c r="K26" s="297"/>
      <c r="L26" s="148" t="s">
        <v>60</v>
      </c>
      <c r="M26" s="8">
        <v>1</v>
      </c>
      <c r="N26" s="148" t="s">
        <v>78</v>
      </c>
      <c r="O26" s="15" t="e">
        <f>COMPRAS!AE22</f>
        <v>#DIV/0!</v>
      </c>
      <c r="P26" s="152">
        <v>0.9</v>
      </c>
      <c r="Q26" s="23">
        <v>0.8</v>
      </c>
      <c r="R26" s="155">
        <v>0.7</v>
      </c>
      <c r="S26" s="59" t="s">
        <v>95</v>
      </c>
    </row>
    <row r="27" spans="1:21" ht="46.5" customHeight="1" thickBot="1" x14ac:dyDescent="0.3">
      <c r="A27">
        <v>4</v>
      </c>
      <c r="B27" s="252" t="s">
        <v>100</v>
      </c>
      <c r="C27" s="253"/>
      <c r="D27" s="310" t="s">
        <v>125</v>
      </c>
      <c r="E27" s="311"/>
      <c r="F27" s="311"/>
      <c r="G27" s="311"/>
      <c r="H27" s="312"/>
      <c r="I27" s="259" t="s">
        <v>96</v>
      </c>
      <c r="J27" s="260"/>
      <c r="K27" s="261"/>
      <c r="L27" s="146" t="s">
        <v>60</v>
      </c>
      <c r="M27" s="33">
        <v>1</v>
      </c>
      <c r="N27" s="146" t="s">
        <v>67</v>
      </c>
      <c r="O27" s="14">
        <f>'VENTAS DM'!AE16</f>
        <v>0.93532524617616597</v>
      </c>
      <c r="P27" s="151">
        <v>0.95</v>
      </c>
      <c r="Q27" s="22">
        <v>0.9</v>
      </c>
      <c r="R27" s="154">
        <v>0.85</v>
      </c>
      <c r="S27" s="54" t="s">
        <v>99</v>
      </c>
      <c r="T27" s="243">
        <f>AVERAGE(O27,O28,O31)</f>
        <v>0.87288619316983296</v>
      </c>
    </row>
    <row r="28" spans="1:21" ht="60.75" customHeight="1" thickBot="1" x14ac:dyDescent="0.3">
      <c r="B28" s="336"/>
      <c r="C28" s="337"/>
      <c r="D28" s="307" t="s">
        <v>18</v>
      </c>
      <c r="E28" s="308"/>
      <c r="F28" s="308"/>
      <c r="G28" s="308"/>
      <c r="H28" s="309"/>
      <c r="I28" s="265" t="s">
        <v>19</v>
      </c>
      <c r="J28" s="266"/>
      <c r="K28" s="267"/>
      <c r="L28" s="147" t="s">
        <v>60</v>
      </c>
      <c r="M28" s="7">
        <v>1</v>
      </c>
      <c r="N28" s="147" t="s">
        <v>67</v>
      </c>
      <c r="O28" s="207">
        <f>'VENTAS DM'!AE18</f>
        <v>1</v>
      </c>
      <c r="P28" s="151">
        <v>0.95</v>
      </c>
      <c r="Q28" s="22">
        <v>0.9</v>
      </c>
      <c r="R28" s="154">
        <v>0.85</v>
      </c>
      <c r="S28" s="59" t="s">
        <v>99</v>
      </c>
      <c r="T28" s="244"/>
    </row>
    <row r="29" spans="1:21" ht="60.75" hidden="1" customHeight="1" x14ac:dyDescent="0.25">
      <c r="B29" s="336"/>
      <c r="C29" s="337"/>
      <c r="D29" s="307" t="s">
        <v>54</v>
      </c>
      <c r="E29" s="308"/>
      <c r="F29" s="308"/>
      <c r="G29" s="308"/>
      <c r="H29" s="309"/>
      <c r="I29" s="265" t="s">
        <v>20</v>
      </c>
      <c r="J29" s="266"/>
      <c r="K29" s="267"/>
      <c r="L29" s="147" t="s">
        <v>60</v>
      </c>
      <c r="M29" s="7">
        <v>0.8</v>
      </c>
      <c r="N29" s="147" t="s">
        <v>82</v>
      </c>
      <c r="O29" s="15">
        <f>'VENTAS DM'!AE20</f>
        <v>0.68333333333333324</v>
      </c>
      <c r="P29" s="151">
        <v>0.95</v>
      </c>
      <c r="Q29" s="22">
        <v>0.9</v>
      </c>
      <c r="R29" s="154">
        <v>0.85</v>
      </c>
      <c r="S29" s="59" t="s">
        <v>99</v>
      </c>
      <c r="T29" s="244"/>
    </row>
    <row r="30" spans="1:21" ht="49.5" hidden="1" customHeight="1" x14ac:dyDescent="0.25">
      <c r="B30" s="336"/>
      <c r="C30" s="337"/>
      <c r="D30" s="307" t="s">
        <v>121</v>
      </c>
      <c r="E30" s="308"/>
      <c r="F30" s="308"/>
      <c r="G30" s="308"/>
      <c r="H30" s="309"/>
      <c r="I30" s="265" t="s">
        <v>96</v>
      </c>
      <c r="J30" s="266"/>
      <c r="K30" s="267"/>
      <c r="L30" s="147" t="s">
        <v>60</v>
      </c>
      <c r="M30" s="7">
        <v>0.8</v>
      </c>
      <c r="N30" s="147" t="s">
        <v>82</v>
      </c>
      <c r="O30" s="15">
        <f>'VENTAS DM'!AE22</f>
        <v>0.8047035528758425</v>
      </c>
      <c r="P30" s="151">
        <v>0.95</v>
      </c>
      <c r="Q30" s="22">
        <v>0.9</v>
      </c>
      <c r="R30" s="154">
        <v>0.85</v>
      </c>
      <c r="S30" s="59" t="s">
        <v>99</v>
      </c>
      <c r="T30" s="244"/>
    </row>
    <row r="31" spans="1:21" ht="49.5" customHeight="1" thickBot="1" x14ac:dyDescent="0.3">
      <c r="B31" s="336"/>
      <c r="C31" s="337"/>
      <c r="D31" s="262" t="s">
        <v>81</v>
      </c>
      <c r="E31" s="263"/>
      <c r="F31" s="263"/>
      <c r="G31" s="263"/>
      <c r="H31" s="264"/>
      <c r="I31" s="265" t="s">
        <v>96</v>
      </c>
      <c r="J31" s="266"/>
      <c r="K31" s="267"/>
      <c r="L31" s="147" t="s">
        <v>60</v>
      </c>
      <c r="M31" s="7">
        <v>1</v>
      </c>
      <c r="N31" s="147" t="s">
        <v>78</v>
      </c>
      <c r="O31" s="15">
        <f>'VENTAS DM'!AE20</f>
        <v>0.68333333333333324</v>
      </c>
      <c r="P31" s="151">
        <v>0.95</v>
      </c>
      <c r="Q31" s="22">
        <v>0.9</v>
      </c>
      <c r="R31" s="154">
        <v>0.85</v>
      </c>
      <c r="S31" s="59" t="s">
        <v>99</v>
      </c>
      <c r="T31" s="245"/>
    </row>
    <row r="32" spans="1:21" ht="49.5" hidden="1" customHeight="1" thickBot="1" x14ac:dyDescent="0.3">
      <c r="B32" s="254"/>
      <c r="C32" s="255"/>
      <c r="D32" s="292" t="s">
        <v>217</v>
      </c>
      <c r="E32" s="293"/>
      <c r="F32" s="293"/>
      <c r="G32" s="293"/>
      <c r="H32" s="294"/>
      <c r="I32" s="295" t="s">
        <v>208</v>
      </c>
      <c r="J32" s="296"/>
      <c r="K32" s="297"/>
      <c r="L32" s="148" t="s">
        <v>60</v>
      </c>
      <c r="M32" s="8">
        <v>1</v>
      </c>
      <c r="N32" s="148" t="s">
        <v>78</v>
      </c>
      <c r="O32" s="15">
        <f>'VENTAS DM'!AE22</f>
        <v>0.8047035528758425</v>
      </c>
      <c r="P32" s="152">
        <v>0.9</v>
      </c>
      <c r="Q32" s="23">
        <v>0.8</v>
      </c>
      <c r="R32" s="155">
        <v>0.7</v>
      </c>
      <c r="S32" s="59" t="s">
        <v>99</v>
      </c>
    </row>
    <row r="33" spans="1:20" ht="46.5" hidden="1" customHeight="1" x14ac:dyDescent="0.25">
      <c r="A33">
        <v>5</v>
      </c>
      <c r="B33" s="252" t="s">
        <v>101</v>
      </c>
      <c r="C33" s="253"/>
      <c r="D33" s="310" t="s">
        <v>124</v>
      </c>
      <c r="E33" s="311"/>
      <c r="F33" s="311"/>
      <c r="G33" s="311"/>
      <c r="H33" s="312"/>
      <c r="I33" s="259" t="s">
        <v>96</v>
      </c>
      <c r="J33" s="260"/>
      <c r="K33" s="261"/>
      <c r="L33" s="146" t="s">
        <v>60</v>
      </c>
      <c r="M33" s="33">
        <v>0.8</v>
      </c>
      <c r="N33" s="146" t="s">
        <v>67</v>
      </c>
      <c r="O33" s="14" t="e">
        <f>ORTOPEDIA!AE16</f>
        <v>#DIV/0!</v>
      </c>
      <c r="P33" s="151">
        <v>0.7</v>
      </c>
      <c r="Q33" s="22">
        <v>0.6</v>
      </c>
      <c r="R33" s="154">
        <v>0.5</v>
      </c>
      <c r="S33" s="54" t="s">
        <v>99</v>
      </c>
    </row>
    <row r="34" spans="1:20" ht="60.75" hidden="1" customHeight="1" x14ac:dyDescent="0.25">
      <c r="B34" s="336"/>
      <c r="C34" s="337"/>
      <c r="D34" s="307" t="s">
        <v>18</v>
      </c>
      <c r="E34" s="308"/>
      <c r="F34" s="308"/>
      <c r="G34" s="308"/>
      <c r="H34" s="309"/>
      <c r="I34" s="265" t="s">
        <v>19</v>
      </c>
      <c r="J34" s="266"/>
      <c r="K34" s="267"/>
      <c r="L34" s="147" t="s">
        <v>60</v>
      </c>
      <c r="M34" s="7">
        <v>0.8</v>
      </c>
      <c r="N34" s="147" t="s">
        <v>83</v>
      </c>
      <c r="O34" s="15" t="e">
        <f>ORTOPEDIA!AE18</f>
        <v>#DIV/0!</v>
      </c>
      <c r="P34" s="152">
        <v>0.7</v>
      </c>
      <c r="Q34" s="23">
        <v>0.6</v>
      </c>
      <c r="R34" s="155">
        <v>0.5</v>
      </c>
      <c r="S34" s="59" t="s">
        <v>99</v>
      </c>
    </row>
    <row r="35" spans="1:20" ht="60.75" hidden="1" customHeight="1" x14ac:dyDescent="0.25">
      <c r="B35" s="336"/>
      <c r="C35" s="337"/>
      <c r="D35" s="262" t="s">
        <v>106</v>
      </c>
      <c r="E35" s="263"/>
      <c r="F35" s="263"/>
      <c r="G35" s="263"/>
      <c r="H35" s="264"/>
      <c r="I35" s="265" t="s">
        <v>36</v>
      </c>
      <c r="J35" s="266"/>
      <c r="K35" s="267"/>
      <c r="L35" s="147" t="s">
        <v>60</v>
      </c>
      <c r="M35" s="7">
        <v>1</v>
      </c>
      <c r="N35" s="147" t="s">
        <v>67</v>
      </c>
      <c r="O35" s="15" t="e">
        <f>ORTOPEDIA!AE20</f>
        <v>#DIV/0!</v>
      </c>
      <c r="P35" s="152">
        <v>0.9</v>
      </c>
      <c r="Q35" s="23">
        <v>0.8</v>
      </c>
      <c r="R35" s="155">
        <v>0.7</v>
      </c>
      <c r="S35" s="59" t="s">
        <v>99</v>
      </c>
    </row>
    <row r="36" spans="1:20" ht="49.5" hidden="1" customHeight="1" x14ac:dyDescent="0.25">
      <c r="B36" s="336"/>
      <c r="C36" s="337"/>
      <c r="D36" s="307" t="s">
        <v>121</v>
      </c>
      <c r="E36" s="308"/>
      <c r="F36" s="308"/>
      <c r="G36" s="308"/>
      <c r="H36" s="309"/>
      <c r="I36" s="265" t="s">
        <v>96</v>
      </c>
      <c r="J36" s="266"/>
      <c r="K36" s="267"/>
      <c r="L36" s="147" t="s">
        <v>60</v>
      </c>
      <c r="M36" s="7">
        <v>0.8</v>
      </c>
      <c r="N36" s="147" t="s">
        <v>82</v>
      </c>
      <c r="O36" s="15" t="e">
        <f>ORTOPEDIA!AE22</f>
        <v>#DIV/0!</v>
      </c>
      <c r="P36" s="152">
        <v>0.7</v>
      </c>
      <c r="Q36" s="23">
        <v>0.6</v>
      </c>
      <c r="R36" s="155">
        <v>0.5</v>
      </c>
      <c r="S36" s="59" t="s">
        <v>99</v>
      </c>
    </row>
    <row r="37" spans="1:20" ht="49.5" hidden="1" customHeight="1" x14ac:dyDescent="0.25">
      <c r="B37" s="336"/>
      <c r="C37" s="337"/>
      <c r="D37" s="262" t="s">
        <v>209</v>
      </c>
      <c r="E37" s="263"/>
      <c r="F37" s="263"/>
      <c r="G37" s="263"/>
      <c r="H37" s="264"/>
      <c r="I37" s="265" t="s">
        <v>206</v>
      </c>
      <c r="J37" s="266"/>
      <c r="K37" s="267"/>
      <c r="L37" s="147" t="s">
        <v>60</v>
      </c>
      <c r="M37" s="7">
        <v>1</v>
      </c>
      <c r="N37" s="147" t="s">
        <v>78</v>
      </c>
      <c r="O37" s="15" t="e">
        <f>ORTOPEDIA!AE24</f>
        <v>#DIV/0!</v>
      </c>
      <c r="P37" s="152">
        <v>0.9</v>
      </c>
      <c r="Q37" s="23">
        <v>0.8</v>
      </c>
      <c r="R37" s="155">
        <v>0.7</v>
      </c>
      <c r="S37" s="59" t="s">
        <v>99</v>
      </c>
    </row>
    <row r="38" spans="1:20" ht="7.9" hidden="1" customHeight="1" thickBot="1" x14ac:dyDescent="0.3">
      <c r="B38" s="254"/>
      <c r="C38" s="255"/>
      <c r="D38" s="292" t="s">
        <v>217</v>
      </c>
      <c r="E38" s="293"/>
      <c r="F38" s="293"/>
      <c r="G38" s="293"/>
      <c r="H38" s="294"/>
      <c r="I38" s="295" t="s">
        <v>208</v>
      </c>
      <c r="J38" s="296"/>
      <c r="K38" s="297"/>
      <c r="L38" s="148" t="s">
        <v>60</v>
      </c>
      <c r="M38" s="8">
        <v>1</v>
      </c>
      <c r="N38" s="148" t="s">
        <v>78</v>
      </c>
      <c r="O38" s="15" t="e">
        <f>ORTOPEDIA!AE26</f>
        <v>#DIV/0!</v>
      </c>
      <c r="P38" s="152">
        <v>0.9</v>
      </c>
      <c r="Q38" s="23">
        <v>0.8</v>
      </c>
      <c r="R38" s="155">
        <v>0.7</v>
      </c>
      <c r="S38" s="59" t="s">
        <v>99</v>
      </c>
    </row>
    <row r="39" spans="1:20" ht="49.5" customHeight="1" thickBot="1" x14ac:dyDescent="0.3">
      <c r="A39">
        <v>5</v>
      </c>
      <c r="B39" s="252" t="s">
        <v>86</v>
      </c>
      <c r="C39" s="253"/>
      <c r="D39" s="313" t="s">
        <v>21</v>
      </c>
      <c r="E39" s="311"/>
      <c r="F39" s="311"/>
      <c r="G39" s="311"/>
      <c r="H39" s="314"/>
      <c r="I39" s="259" t="s">
        <v>22</v>
      </c>
      <c r="J39" s="260"/>
      <c r="K39" s="261"/>
      <c r="L39" s="146" t="s">
        <v>60</v>
      </c>
      <c r="M39" s="33">
        <v>1</v>
      </c>
      <c r="N39" s="146" t="s">
        <v>67</v>
      </c>
      <c r="O39" s="208">
        <f>'ASEG CALIDAD'!AE17</f>
        <v>1</v>
      </c>
      <c r="P39" s="151">
        <v>0.95</v>
      </c>
      <c r="Q39" s="22">
        <v>0.8</v>
      </c>
      <c r="R39" s="154">
        <v>0.7</v>
      </c>
      <c r="S39" s="184" t="s">
        <v>210</v>
      </c>
      <c r="T39" s="243">
        <f>AVERAGE(O39,O40,O41,O42,O43)</f>
        <v>0.94047619047619047</v>
      </c>
    </row>
    <row r="40" spans="1:20" ht="49.5" customHeight="1" thickBot="1" x14ac:dyDescent="0.3">
      <c r="B40" s="336"/>
      <c r="C40" s="337"/>
      <c r="D40" s="298" t="s">
        <v>23</v>
      </c>
      <c r="E40" s="263"/>
      <c r="F40" s="263"/>
      <c r="G40" s="263"/>
      <c r="H40" s="299"/>
      <c r="I40" s="265" t="s">
        <v>24</v>
      </c>
      <c r="J40" s="266"/>
      <c r="K40" s="267"/>
      <c r="L40" s="147" t="s">
        <v>60</v>
      </c>
      <c r="M40" s="7">
        <v>1</v>
      </c>
      <c r="N40" s="147" t="s">
        <v>78</v>
      </c>
      <c r="O40" s="208">
        <f>'ASEG CALIDAD'!AE19</f>
        <v>0.90277777777777779</v>
      </c>
      <c r="P40" s="152">
        <v>0.9</v>
      </c>
      <c r="Q40" s="23">
        <v>0.8</v>
      </c>
      <c r="R40" s="155">
        <v>0.7</v>
      </c>
      <c r="S40" s="184" t="s">
        <v>210</v>
      </c>
      <c r="T40" s="250"/>
    </row>
    <row r="41" spans="1:20" ht="49.5" customHeight="1" thickBot="1" x14ac:dyDescent="0.3">
      <c r="B41" s="336"/>
      <c r="C41" s="337"/>
      <c r="D41" s="298" t="s">
        <v>232</v>
      </c>
      <c r="E41" s="263"/>
      <c r="F41" s="263"/>
      <c r="G41" s="263"/>
      <c r="H41" s="299"/>
      <c r="I41" s="265" t="s">
        <v>233</v>
      </c>
      <c r="J41" s="266"/>
      <c r="K41" s="267"/>
      <c r="L41" s="147" t="s">
        <v>60</v>
      </c>
      <c r="M41" s="7">
        <v>1</v>
      </c>
      <c r="N41" s="147" t="s">
        <v>78</v>
      </c>
      <c r="O41" s="208">
        <f>'ASEG CALIDAD'!AE21</f>
        <v>0.80555555555555569</v>
      </c>
      <c r="P41" s="152">
        <v>0.9</v>
      </c>
      <c r="Q41" s="23">
        <v>0.8</v>
      </c>
      <c r="R41" s="155">
        <v>0.7</v>
      </c>
      <c r="S41" s="184" t="s">
        <v>210</v>
      </c>
      <c r="T41" s="250"/>
    </row>
    <row r="42" spans="1:20" ht="49.5" customHeight="1" thickBot="1" x14ac:dyDescent="0.3">
      <c r="B42" s="336"/>
      <c r="C42" s="337"/>
      <c r="D42" s="298" t="s">
        <v>234</v>
      </c>
      <c r="E42" s="263"/>
      <c r="F42" s="263"/>
      <c r="G42" s="263"/>
      <c r="H42" s="299"/>
      <c r="I42" s="265" t="s">
        <v>235</v>
      </c>
      <c r="J42" s="266"/>
      <c r="K42" s="267"/>
      <c r="L42" s="147" t="s">
        <v>60</v>
      </c>
      <c r="M42" s="7">
        <v>1</v>
      </c>
      <c r="N42" s="147" t="s">
        <v>78</v>
      </c>
      <c r="O42" s="208">
        <f>'ASEG CALIDAD'!AE23</f>
        <v>1</v>
      </c>
      <c r="P42" s="152">
        <v>0.9</v>
      </c>
      <c r="Q42" s="23">
        <v>0.8</v>
      </c>
      <c r="R42" s="155">
        <v>0.7</v>
      </c>
      <c r="S42" s="184" t="s">
        <v>210</v>
      </c>
      <c r="T42" s="250"/>
    </row>
    <row r="43" spans="1:20" ht="47.25" customHeight="1" thickBot="1" x14ac:dyDescent="0.3">
      <c r="B43" s="336"/>
      <c r="C43" s="337"/>
      <c r="D43" s="305" t="s">
        <v>126</v>
      </c>
      <c r="E43" s="293"/>
      <c r="F43" s="293"/>
      <c r="G43" s="293"/>
      <c r="H43" s="306"/>
      <c r="I43" s="295" t="s">
        <v>245</v>
      </c>
      <c r="J43" s="296"/>
      <c r="K43" s="297"/>
      <c r="L43" s="147" t="s">
        <v>60</v>
      </c>
      <c r="M43" s="7">
        <v>1</v>
      </c>
      <c r="N43" s="147" t="s">
        <v>78</v>
      </c>
      <c r="O43" s="208">
        <f>'ASEG CALIDAD'!AE25</f>
        <v>0.99404761904761907</v>
      </c>
      <c r="P43" s="152">
        <v>0.9</v>
      </c>
      <c r="Q43" s="23">
        <v>0.8</v>
      </c>
      <c r="R43" s="155">
        <v>0.7</v>
      </c>
      <c r="S43" s="184" t="s">
        <v>210</v>
      </c>
      <c r="T43" s="251"/>
    </row>
    <row r="44" spans="1:20" ht="47.25" hidden="1" customHeight="1" thickBot="1" x14ac:dyDescent="0.3">
      <c r="B44" s="336"/>
      <c r="C44" s="337"/>
      <c r="D44" s="262" t="s">
        <v>209</v>
      </c>
      <c r="E44" s="263"/>
      <c r="F44" s="263"/>
      <c r="G44" s="263"/>
      <c r="H44" s="264"/>
      <c r="I44" s="331" t="s">
        <v>206</v>
      </c>
      <c r="J44" s="332"/>
      <c r="K44" s="333"/>
      <c r="L44" s="147" t="s">
        <v>60</v>
      </c>
      <c r="M44" s="7">
        <v>1</v>
      </c>
      <c r="N44" s="147" t="s">
        <v>78</v>
      </c>
      <c r="O44" s="39" t="e">
        <f>'ASEG CALIDAD'!AE27</f>
        <v>#DIV/0!</v>
      </c>
      <c r="P44" s="152">
        <v>0.9</v>
      </c>
      <c r="Q44" s="23">
        <v>0.8</v>
      </c>
      <c r="R44" s="155">
        <v>0.7</v>
      </c>
      <c r="S44" s="184" t="s">
        <v>210</v>
      </c>
      <c r="T44" s="226"/>
    </row>
    <row r="45" spans="1:20" ht="47.25" hidden="1" customHeight="1" thickBot="1" x14ac:dyDescent="0.3">
      <c r="B45" s="254"/>
      <c r="C45" s="255"/>
      <c r="D45" s="292" t="s">
        <v>217</v>
      </c>
      <c r="E45" s="293"/>
      <c r="F45" s="293"/>
      <c r="G45" s="293"/>
      <c r="H45" s="294"/>
      <c r="I45" s="295" t="s">
        <v>208</v>
      </c>
      <c r="J45" s="296"/>
      <c r="K45" s="297"/>
      <c r="L45" s="148" t="s">
        <v>60</v>
      </c>
      <c r="M45" s="8">
        <v>1</v>
      </c>
      <c r="N45" s="148" t="s">
        <v>78</v>
      </c>
      <c r="O45" s="124" t="e">
        <f>'ASEG CALIDAD'!AE29</f>
        <v>#DIV/0!</v>
      </c>
      <c r="P45" s="153">
        <v>0.9</v>
      </c>
      <c r="Q45" s="24">
        <v>0.8</v>
      </c>
      <c r="R45" s="156">
        <v>0.7</v>
      </c>
      <c r="S45" s="211" t="s">
        <v>210</v>
      </c>
      <c r="T45" s="236"/>
    </row>
    <row r="46" spans="1:20" ht="56.25" customHeight="1" thickBot="1" x14ac:dyDescent="0.3">
      <c r="A46">
        <v>6</v>
      </c>
      <c r="B46" s="252" t="s">
        <v>28</v>
      </c>
      <c r="C46" s="253"/>
      <c r="D46" s="256" t="s">
        <v>211</v>
      </c>
      <c r="E46" s="257"/>
      <c r="F46" s="257"/>
      <c r="G46" s="257"/>
      <c r="H46" s="258"/>
      <c r="I46" s="300" t="s">
        <v>88</v>
      </c>
      <c r="J46" s="301"/>
      <c r="K46" s="302"/>
      <c r="L46" s="146" t="s">
        <v>60</v>
      </c>
      <c r="M46" s="33">
        <v>0.8</v>
      </c>
      <c r="N46" s="146" t="s">
        <v>67</v>
      </c>
      <c r="O46" s="208">
        <f>CALIDAD!AE15</f>
        <v>0.99059349980839762</v>
      </c>
      <c r="P46" s="19">
        <v>0.98</v>
      </c>
      <c r="Q46" s="22">
        <v>0.95</v>
      </c>
      <c r="R46" s="25">
        <v>0.9</v>
      </c>
      <c r="S46" s="54" t="s">
        <v>229</v>
      </c>
      <c r="T46" s="243">
        <f>AVERAGE(O46,O47,O48)</f>
        <v>0.66648106691249565</v>
      </c>
    </row>
    <row r="47" spans="1:20" ht="45" customHeight="1" thickBot="1" x14ac:dyDescent="0.3">
      <c r="B47" s="336"/>
      <c r="C47" s="337"/>
      <c r="D47" s="262" t="s">
        <v>212</v>
      </c>
      <c r="E47" s="263"/>
      <c r="F47" s="263"/>
      <c r="G47" s="263"/>
      <c r="H47" s="264"/>
      <c r="I47" s="265" t="s">
        <v>88</v>
      </c>
      <c r="J47" s="266"/>
      <c r="K47" s="267"/>
      <c r="L47" s="147" t="s">
        <v>60</v>
      </c>
      <c r="M47" s="7">
        <v>0.8</v>
      </c>
      <c r="N47" s="147" t="s">
        <v>67</v>
      </c>
      <c r="O47" s="207">
        <f>CALIDAD!AE17</f>
        <v>8.8497009290894445E-3</v>
      </c>
      <c r="P47" s="230">
        <v>1.7999999999999999E-2</v>
      </c>
      <c r="Q47" s="231">
        <v>1.4999999999999999E-2</v>
      </c>
      <c r="R47" s="232">
        <v>1.4999999999999999E-2</v>
      </c>
      <c r="S47" s="184" t="s">
        <v>229</v>
      </c>
      <c r="T47" s="244"/>
    </row>
    <row r="48" spans="1:20" ht="49.5" customHeight="1" thickBot="1" x14ac:dyDescent="0.3">
      <c r="B48" s="336"/>
      <c r="C48" s="337"/>
      <c r="D48" s="262" t="s">
        <v>25</v>
      </c>
      <c r="E48" s="263"/>
      <c r="F48" s="263"/>
      <c r="G48" s="263"/>
      <c r="H48" s="264"/>
      <c r="I48" s="265" t="s">
        <v>26</v>
      </c>
      <c r="J48" s="266"/>
      <c r="K48" s="267"/>
      <c r="L48" s="147" t="s">
        <v>60</v>
      </c>
      <c r="M48" s="7">
        <v>0.8</v>
      </c>
      <c r="N48" s="147" t="s">
        <v>67</v>
      </c>
      <c r="O48" s="207">
        <f>CALIDAD!AE19</f>
        <v>1</v>
      </c>
      <c r="P48" s="20">
        <v>0.9</v>
      </c>
      <c r="Q48" s="23">
        <v>0.95</v>
      </c>
      <c r="R48" s="26">
        <v>0.9</v>
      </c>
      <c r="S48" s="184" t="s">
        <v>229</v>
      </c>
      <c r="T48" s="245"/>
    </row>
    <row r="49" spans="1:21" ht="45" hidden="1" customHeight="1" x14ac:dyDescent="0.25">
      <c r="B49" s="336"/>
      <c r="C49" s="337"/>
      <c r="D49" s="303" t="s">
        <v>56</v>
      </c>
      <c r="E49" s="266"/>
      <c r="F49" s="266"/>
      <c r="G49" s="266"/>
      <c r="H49" s="304"/>
      <c r="I49" s="265" t="s">
        <v>27</v>
      </c>
      <c r="J49" s="266"/>
      <c r="K49" s="267"/>
      <c r="L49" s="147" t="s">
        <v>60</v>
      </c>
      <c r="M49" s="7">
        <v>0.8</v>
      </c>
      <c r="N49" s="147" t="s">
        <v>67</v>
      </c>
      <c r="O49" s="15"/>
      <c r="P49" s="152">
        <v>0.7</v>
      </c>
      <c r="Q49" s="23">
        <v>0.6</v>
      </c>
      <c r="R49" s="155">
        <v>0.5</v>
      </c>
      <c r="S49" s="59" t="s">
        <v>89</v>
      </c>
    </row>
    <row r="50" spans="1:21" ht="38.25" hidden="1" customHeight="1" thickBot="1" x14ac:dyDescent="0.3">
      <c r="B50" s="336"/>
      <c r="C50" s="337"/>
      <c r="D50" s="262" t="s">
        <v>12</v>
      </c>
      <c r="E50" s="263"/>
      <c r="F50" s="263"/>
      <c r="G50" s="263"/>
      <c r="H50" s="264"/>
      <c r="I50" s="265" t="s">
        <v>6</v>
      </c>
      <c r="J50" s="266"/>
      <c r="K50" s="267"/>
      <c r="L50" s="147" t="s">
        <v>60</v>
      </c>
      <c r="M50" s="7">
        <v>0.8</v>
      </c>
      <c r="N50" s="147" t="s">
        <v>78</v>
      </c>
      <c r="O50" s="15"/>
      <c r="P50" s="152">
        <v>0.7</v>
      </c>
      <c r="Q50" s="23">
        <v>0.6</v>
      </c>
      <c r="R50" s="155">
        <v>0.5</v>
      </c>
      <c r="S50" s="59" t="s">
        <v>89</v>
      </c>
    </row>
    <row r="51" spans="1:21" ht="38.25" hidden="1" customHeight="1" x14ac:dyDescent="0.25">
      <c r="B51" s="336"/>
      <c r="C51" s="337"/>
      <c r="D51" s="262" t="s">
        <v>209</v>
      </c>
      <c r="E51" s="263"/>
      <c r="F51" s="263"/>
      <c r="G51" s="263"/>
      <c r="H51" s="264"/>
      <c r="I51" s="265" t="s">
        <v>206</v>
      </c>
      <c r="J51" s="266"/>
      <c r="K51" s="267"/>
      <c r="L51" s="147" t="s">
        <v>60</v>
      </c>
      <c r="M51" s="7">
        <v>1</v>
      </c>
      <c r="N51" s="147" t="s">
        <v>78</v>
      </c>
      <c r="O51" s="15" t="e">
        <f>CALIDAD!AE21</f>
        <v>#DIV/0!</v>
      </c>
      <c r="P51" s="152">
        <v>0.9</v>
      </c>
      <c r="Q51" s="23">
        <v>0.8</v>
      </c>
      <c r="R51" s="155">
        <v>0.7</v>
      </c>
      <c r="S51" s="59" t="s">
        <v>89</v>
      </c>
    </row>
    <row r="52" spans="1:21" ht="38.25" hidden="1" customHeight="1" thickBot="1" x14ac:dyDescent="0.3">
      <c r="B52" s="254"/>
      <c r="C52" s="255"/>
      <c r="D52" s="292" t="s">
        <v>217</v>
      </c>
      <c r="E52" s="293"/>
      <c r="F52" s="293"/>
      <c r="G52" s="293"/>
      <c r="H52" s="294"/>
      <c r="I52" s="295" t="s">
        <v>208</v>
      </c>
      <c r="J52" s="296"/>
      <c r="K52" s="297"/>
      <c r="L52" s="148" t="s">
        <v>60</v>
      </c>
      <c r="M52" s="8">
        <v>1</v>
      </c>
      <c r="N52" s="148" t="s">
        <v>78</v>
      </c>
      <c r="O52" s="15" t="e">
        <f>CALIDAD!AE23</f>
        <v>#DIV/0!</v>
      </c>
      <c r="P52" s="152">
        <v>0.9</v>
      </c>
      <c r="Q52" s="23">
        <v>0.8</v>
      </c>
      <c r="R52" s="155">
        <v>0.7</v>
      </c>
      <c r="S52" s="59" t="s">
        <v>89</v>
      </c>
    </row>
    <row r="53" spans="1:21" ht="49.15" hidden="1" customHeight="1" x14ac:dyDescent="0.25">
      <c r="A53">
        <v>8</v>
      </c>
      <c r="B53" s="252" t="s">
        <v>35</v>
      </c>
      <c r="C53" s="253"/>
      <c r="D53" s="256" t="s">
        <v>30</v>
      </c>
      <c r="E53" s="257"/>
      <c r="F53" s="257"/>
      <c r="G53" s="257"/>
      <c r="H53" s="258"/>
      <c r="I53" s="259" t="s">
        <v>31</v>
      </c>
      <c r="J53" s="260"/>
      <c r="K53" s="261"/>
      <c r="L53" s="146" t="s">
        <v>60</v>
      </c>
      <c r="M53" s="33">
        <v>1</v>
      </c>
      <c r="N53" s="146" t="s">
        <v>67</v>
      </c>
      <c r="O53" s="14">
        <f>'DIR OPERACIÓN'!AE15</f>
        <v>1</v>
      </c>
      <c r="P53" s="151">
        <v>0.9</v>
      </c>
      <c r="Q53" s="22">
        <v>0.8</v>
      </c>
      <c r="R53" s="154">
        <v>0.7</v>
      </c>
      <c r="S53" s="144" t="s">
        <v>85</v>
      </c>
    </row>
    <row r="54" spans="1:21" ht="49.9" hidden="1" customHeight="1" x14ac:dyDescent="0.25">
      <c r="B54" s="336"/>
      <c r="C54" s="337"/>
      <c r="D54" s="262" t="s">
        <v>29</v>
      </c>
      <c r="E54" s="263"/>
      <c r="F54" s="263"/>
      <c r="G54" s="263"/>
      <c r="H54" s="264"/>
      <c r="I54" s="265" t="s">
        <v>32</v>
      </c>
      <c r="J54" s="266"/>
      <c r="K54" s="267"/>
      <c r="L54" s="147" t="s">
        <v>60</v>
      </c>
      <c r="M54" s="7">
        <v>1</v>
      </c>
      <c r="N54" s="147" t="s">
        <v>83</v>
      </c>
      <c r="O54" s="15">
        <f>'DIR OPERACIÓN'!AE17</f>
        <v>0.7142857142857143</v>
      </c>
      <c r="P54" s="152">
        <v>0.9</v>
      </c>
      <c r="Q54" s="23">
        <v>0.8</v>
      </c>
      <c r="R54" s="155">
        <v>0.7</v>
      </c>
      <c r="S54" s="143" t="s">
        <v>85</v>
      </c>
    </row>
    <row r="55" spans="1:21" ht="61.15" hidden="1" customHeight="1" x14ac:dyDescent="0.25">
      <c r="B55" s="336"/>
      <c r="C55" s="337"/>
      <c r="D55" s="262" t="s">
        <v>33</v>
      </c>
      <c r="E55" s="263"/>
      <c r="F55" s="263"/>
      <c r="G55" s="263"/>
      <c r="H55" s="264"/>
      <c r="I55" s="265" t="s">
        <v>34</v>
      </c>
      <c r="J55" s="266"/>
      <c r="K55" s="267"/>
      <c r="L55" s="147" t="s">
        <v>60</v>
      </c>
      <c r="M55" s="7">
        <v>0.9</v>
      </c>
      <c r="N55" s="147" t="s">
        <v>67</v>
      </c>
      <c r="O55" s="15">
        <f>'DIR OPERACIÓN'!AE19</f>
        <v>1</v>
      </c>
      <c r="P55" s="152">
        <v>0.8</v>
      </c>
      <c r="Q55" s="23">
        <v>0.7</v>
      </c>
      <c r="R55" s="155">
        <v>0.6</v>
      </c>
      <c r="S55" s="143" t="s">
        <v>85</v>
      </c>
    </row>
    <row r="56" spans="1:21" ht="31.9" hidden="1" customHeight="1" x14ac:dyDescent="0.25">
      <c r="B56" s="336"/>
      <c r="C56" s="337"/>
      <c r="D56" s="262" t="s">
        <v>209</v>
      </c>
      <c r="E56" s="263"/>
      <c r="F56" s="263"/>
      <c r="G56" s="263"/>
      <c r="H56" s="264"/>
      <c r="I56" s="265" t="s">
        <v>206</v>
      </c>
      <c r="J56" s="266"/>
      <c r="K56" s="267"/>
      <c r="L56" s="147" t="s">
        <v>60</v>
      </c>
      <c r="M56" s="7">
        <v>1</v>
      </c>
      <c r="N56" s="147" t="s">
        <v>78</v>
      </c>
      <c r="O56" s="15" t="e">
        <f>'DIR OPERACIÓN'!AE21</f>
        <v>#DIV/0!</v>
      </c>
      <c r="P56" s="152">
        <v>0.9</v>
      </c>
      <c r="Q56" s="23">
        <v>0.8</v>
      </c>
      <c r="R56" s="155">
        <v>0.7</v>
      </c>
      <c r="S56" s="143" t="s">
        <v>85</v>
      </c>
    </row>
    <row r="57" spans="1:21" ht="33" hidden="1" customHeight="1" thickBot="1" x14ac:dyDescent="0.3">
      <c r="B57" s="254"/>
      <c r="C57" s="255"/>
      <c r="D57" s="292" t="s">
        <v>217</v>
      </c>
      <c r="E57" s="293"/>
      <c r="F57" s="293"/>
      <c r="G57" s="293"/>
      <c r="H57" s="294"/>
      <c r="I57" s="295" t="s">
        <v>208</v>
      </c>
      <c r="J57" s="296"/>
      <c r="K57" s="297"/>
      <c r="L57" s="148" t="s">
        <v>60</v>
      </c>
      <c r="M57" s="8">
        <v>1</v>
      </c>
      <c r="N57" s="148" t="s">
        <v>78</v>
      </c>
      <c r="O57" s="15" t="e">
        <f>'DIR OPERACIÓN'!AE23</f>
        <v>#DIV/0!</v>
      </c>
      <c r="P57" s="152">
        <v>0.9</v>
      </c>
      <c r="Q57" s="23">
        <v>0.8</v>
      </c>
      <c r="R57" s="155">
        <v>0.7</v>
      </c>
      <c r="S57" s="143" t="s">
        <v>85</v>
      </c>
    </row>
    <row r="58" spans="1:21" ht="58.5" customHeight="1" x14ac:dyDescent="0.25">
      <c r="A58">
        <v>7</v>
      </c>
      <c r="B58" s="338" t="s">
        <v>38</v>
      </c>
      <c r="C58" s="339"/>
      <c r="D58" s="256" t="str">
        <f>ALMACÉN!D16</f>
        <v>Aumentar el porcentaje de cumplimiento de inventarios</v>
      </c>
      <c r="E58" s="257"/>
      <c r="F58" s="257"/>
      <c r="G58" s="257"/>
      <c r="H58" s="258"/>
      <c r="I58" s="259" t="str">
        <f>ALMACÉN!E16</f>
        <v>(número de registros que coinciden con lo que hay en existencia/ número de registros de inventario)*100%</v>
      </c>
      <c r="J58" s="260"/>
      <c r="K58" s="261"/>
      <c r="L58" s="146" t="s">
        <v>60</v>
      </c>
      <c r="M58" s="33">
        <v>0.8</v>
      </c>
      <c r="N58" s="146" t="s">
        <v>67</v>
      </c>
      <c r="O58" s="14">
        <f>ALMACÉN!AE16</f>
        <v>0.78974270991636542</v>
      </c>
      <c r="P58" s="151">
        <v>0.7</v>
      </c>
      <c r="Q58" s="22">
        <v>0.6</v>
      </c>
      <c r="R58" s="154">
        <v>0.5</v>
      </c>
      <c r="S58" s="54" t="s">
        <v>102</v>
      </c>
      <c r="T58" s="243">
        <f>AVERAGE(O58,O59,O60)</f>
        <v>0.91493268020235285</v>
      </c>
    </row>
    <row r="59" spans="1:21" ht="53.25" customHeight="1" x14ac:dyDescent="0.25">
      <c r="B59" s="340"/>
      <c r="C59" s="341"/>
      <c r="D59" s="262" t="str">
        <f>ALMACÉN!D18</f>
        <v>Aumentar la efectividad en el surtido de productos y materiales</v>
      </c>
      <c r="E59" s="263"/>
      <c r="F59" s="263"/>
      <c r="G59" s="263"/>
      <c r="H59" s="264"/>
      <c r="I59" s="265" t="str">
        <f>ALMACÉN!E18</f>
        <v>Tiempo presencial / tiempo extra *100</v>
      </c>
      <c r="J59" s="266"/>
      <c r="K59" s="267"/>
      <c r="L59" s="147" t="s">
        <v>60</v>
      </c>
      <c r="M59" s="7">
        <v>0.8</v>
      </c>
      <c r="N59" s="147" t="s">
        <v>78</v>
      </c>
      <c r="O59" s="15">
        <f>ALMACÉN!AE18</f>
        <v>0.95505533069069326</v>
      </c>
      <c r="P59" s="152">
        <v>0.7</v>
      </c>
      <c r="Q59" s="23">
        <v>0.6</v>
      </c>
      <c r="R59" s="155">
        <v>0.5</v>
      </c>
      <c r="S59" s="59" t="s">
        <v>102</v>
      </c>
      <c r="T59" s="244"/>
    </row>
    <row r="60" spans="1:21" ht="53.25" customHeight="1" thickBot="1" x14ac:dyDescent="0.3">
      <c r="B60" s="340"/>
      <c r="C60" s="341"/>
      <c r="D60" s="262" t="str">
        <f>ALMACÉN!D20</f>
        <v>Entregas a Cliente</v>
      </c>
      <c r="E60" s="263"/>
      <c r="F60" s="263"/>
      <c r="G60" s="263"/>
      <c r="H60" s="264"/>
      <c r="I60" s="265" t="str">
        <f>ALMACÉN!E20</f>
        <v>TOTAL DE ENTREGAS REALIZADAS EN TIEMPO Y FORMA / TOTAL DE  PEDIDOS GENERADOS *100</v>
      </c>
      <c r="J60" s="266"/>
      <c r="K60" s="267"/>
      <c r="L60" s="147" t="s">
        <v>60</v>
      </c>
      <c r="M60" s="7">
        <v>1</v>
      </c>
      <c r="N60" s="147" t="s">
        <v>77</v>
      </c>
      <c r="O60" s="15">
        <f>ALMACÉN!AE20</f>
        <v>1</v>
      </c>
      <c r="P60" s="152">
        <v>0.9</v>
      </c>
      <c r="Q60" s="23">
        <v>0.8</v>
      </c>
      <c r="R60" s="155">
        <v>0.7</v>
      </c>
      <c r="S60" s="59" t="s">
        <v>102</v>
      </c>
      <c r="T60" s="245"/>
    </row>
    <row r="61" spans="1:21" ht="48.6" hidden="1" customHeight="1" x14ac:dyDescent="0.25">
      <c r="B61" s="340"/>
      <c r="C61" s="341"/>
      <c r="D61" s="262" t="s">
        <v>120</v>
      </c>
      <c r="E61" s="263"/>
      <c r="F61" s="263"/>
      <c r="G61" s="263"/>
      <c r="H61" s="264"/>
      <c r="I61" s="265" t="s">
        <v>98</v>
      </c>
      <c r="J61" s="266"/>
      <c r="K61" s="267"/>
      <c r="L61" s="147" t="s">
        <v>60</v>
      </c>
      <c r="M61" s="7">
        <v>1</v>
      </c>
      <c r="N61" s="147" t="s">
        <v>77</v>
      </c>
      <c r="O61" s="15">
        <f>ALMACÉN!AE22</f>
        <v>0.960594315245478</v>
      </c>
      <c r="P61" s="152">
        <v>0.9</v>
      </c>
      <c r="Q61" s="23">
        <v>0.8</v>
      </c>
      <c r="R61" s="155">
        <v>0.7</v>
      </c>
      <c r="S61" s="59" t="s">
        <v>102</v>
      </c>
    </row>
    <row r="62" spans="1:21" ht="48.6" hidden="1" customHeight="1" x14ac:dyDescent="0.25">
      <c r="B62" s="340"/>
      <c r="C62" s="341"/>
      <c r="D62" s="262" t="s">
        <v>209</v>
      </c>
      <c r="E62" s="263"/>
      <c r="F62" s="263"/>
      <c r="G62" s="263"/>
      <c r="H62" s="264"/>
      <c r="I62" s="265" t="s">
        <v>206</v>
      </c>
      <c r="J62" s="266"/>
      <c r="K62" s="267"/>
      <c r="L62" s="147" t="s">
        <v>60</v>
      </c>
      <c r="M62" s="7">
        <v>1</v>
      </c>
      <c r="N62" s="147" t="s">
        <v>78</v>
      </c>
      <c r="O62" s="15" t="e">
        <f>ALMACÉN!AE24</f>
        <v>#DIV/0!</v>
      </c>
      <c r="P62" s="152">
        <v>0.9</v>
      </c>
      <c r="Q62" s="23">
        <v>0.8</v>
      </c>
      <c r="R62" s="155">
        <v>0.7</v>
      </c>
      <c r="S62" s="59" t="s">
        <v>102</v>
      </c>
    </row>
    <row r="63" spans="1:21" ht="48.6" hidden="1" customHeight="1" thickBot="1" x14ac:dyDescent="0.3">
      <c r="B63" s="342"/>
      <c r="C63" s="343"/>
      <c r="D63" s="292" t="s">
        <v>217</v>
      </c>
      <c r="E63" s="293"/>
      <c r="F63" s="293"/>
      <c r="G63" s="293"/>
      <c r="H63" s="294"/>
      <c r="I63" s="295" t="s">
        <v>208</v>
      </c>
      <c r="J63" s="296"/>
      <c r="K63" s="297"/>
      <c r="L63" s="148" t="s">
        <v>60</v>
      </c>
      <c r="M63" s="8">
        <v>1</v>
      </c>
      <c r="N63" s="148" t="s">
        <v>78</v>
      </c>
      <c r="O63" s="15" t="e">
        <f>ALMACÉN!AE26</f>
        <v>#DIV/0!</v>
      </c>
      <c r="P63" s="152">
        <v>0.9</v>
      </c>
      <c r="Q63" s="23">
        <v>0.8</v>
      </c>
      <c r="R63" s="155">
        <v>0.7</v>
      </c>
      <c r="S63" s="59" t="s">
        <v>102</v>
      </c>
    </row>
    <row r="64" spans="1:21" ht="55.5" customHeight="1" x14ac:dyDescent="0.25">
      <c r="A64">
        <v>8</v>
      </c>
      <c r="B64" s="252" t="s">
        <v>48</v>
      </c>
      <c r="C64" s="253"/>
      <c r="D64" s="256" t="s">
        <v>39</v>
      </c>
      <c r="E64" s="257"/>
      <c r="F64" s="257"/>
      <c r="G64" s="257"/>
      <c r="H64" s="258"/>
      <c r="I64" s="259" t="s">
        <v>84</v>
      </c>
      <c r="J64" s="260"/>
      <c r="K64" s="261"/>
      <c r="L64" s="146" t="s">
        <v>60</v>
      </c>
      <c r="M64" s="33">
        <v>1</v>
      </c>
      <c r="N64" s="146" t="s">
        <v>67</v>
      </c>
      <c r="O64" s="14">
        <f>RRHH!AE18</f>
        <v>0.97856684482566325</v>
      </c>
      <c r="P64" s="151">
        <v>0.9</v>
      </c>
      <c r="Q64" s="22">
        <v>0.8</v>
      </c>
      <c r="R64" s="154">
        <v>0.7</v>
      </c>
      <c r="S64" s="54" t="s">
        <v>103</v>
      </c>
      <c r="T64" s="243">
        <f>AVERAGE(O64,O65,O66,O67)</f>
        <v>0.72753982850690857</v>
      </c>
      <c r="U64" s="95"/>
    </row>
    <row r="65" spans="1:20" ht="31.5" customHeight="1" x14ac:dyDescent="0.25">
      <c r="B65" s="336"/>
      <c r="C65" s="337"/>
      <c r="D65" s="262" t="s">
        <v>40</v>
      </c>
      <c r="E65" s="263"/>
      <c r="F65" s="263"/>
      <c r="G65" s="263"/>
      <c r="H65" s="264"/>
      <c r="I65" s="265" t="s">
        <v>41</v>
      </c>
      <c r="J65" s="266"/>
      <c r="K65" s="267"/>
      <c r="L65" s="147" t="s">
        <v>60</v>
      </c>
      <c r="M65" s="7">
        <v>0.05</v>
      </c>
      <c r="N65" s="147" t="s">
        <v>67</v>
      </c>
      <c r="O65" s="207">
        <f>RRHH!AE20</f>
        <v>2.2217469201971249E-2</v>
      </c>
      <c r="P65" s="152">
        <v>0.04</v>
      </c>
      <c r="Q65" s="23">
        <v>0.06</v>
      </c>
      <c r="R65" s="155">
        <v>7.0000000000000007E-2</v>
      </c>
      <c r="S65" s="59" t="s">
        <v>103</v>
      </c>
      <c r="T65" s="244"/>
    </row>
    <row r="66" spans="1:20" ht="45.75" customHeight="1" x14ac:dyDescent="0.25">
      <c r="B66" s="336"/>
      <c r="C66" s="337"/>
      <c r="D66" s="262" t="s">
        <v>221</v>
      </c>
      <c r="E66" s="263"/>
      <c r="F66" s="263"/>
      <c r="G66" s="263"/>
      <c r="H66" s="264"/>
      <c r="I66" s="265" t="s">
        <v>123</v>
      </c>
      <c r="J66" s="266"/>
      <c r="K66" s="267"/>
      <c r="L66" s="147" t="s">
        <v>60</v>
      </c>
      <c r="M66" s="7">
        <v>1</v>
      </c>
      <c r="N66" s="147" t="s">
        <v>67</v>
      </c>
      <c r="O66" s="15">
        <f>RRHH!AE24</f>
        <v>1</v>
      </c>
      <c r="P66" s="152">
        <v>0.9</v>
      </c>
      <c r="Q66" s="23">
        <v>0.8</v>
      </c>
      <c r="R66" s="155">
        <v>0.7</v>
      </c>
      <c r="S66" s="59" t="s">
        <v>103</v>
      </c>
      <c r="T66" s="244"/>
    </row>
    <row r="67" spans="1:20" ht="46.5" customHeight="1" thickBot="1" x14ac:dyDescent="0.3">
      <c r="B67" s="336"/>
      <c r="C67" s="337"/>
      <c r="D67" s="262" t="s">
        <v>45</v>
      </c>
      <c r="E67" s="263"/>
      <c r="F67" s="263"/>
      <c r="G67" s="263"/>
      <c r="H67" s="264"/>
      <c r="I67" s="265" t="s">
        <v>123</v>
      </c>
      <c r="J67" s="266"/>
      <c r="K67" s="267"/>
      <c r="L67" s="147" t="s">
        <v>60</v>
      </c>
      <c r="M67" s="7">
        <v>1</v>
      </c>
      <c r="N67" s="147" t="s">
        <v>67</v>
      </c>
      <c r="O67" s="15">
        <f>RRHH!AE26</f>
        <v>0.90937500000000004</v>
      </c>
      <c r="P67" s="152">
        <v>0.9</v>
      </c>
      <c r="Q67" s="23">
        <v>0.8</v>
      </c>
      <c r="R67" s="155">
        <v>0.7</v>
      </c>
      <c r="S67" s="59" t="s">
        <v>103</v>
      </c>
      <c r="T67" s="245"/>
    </row>
    <row r="68" spans="1:20" ht="51.75" hidden="1" customHeight="1" x14ac:dyDescent="0.25">
      <c r="B68" s="336"/>
      <c r="C68" s="337"/>
      <c r="D68" s="262" t="s">
        <v>45</v>
      </c>
      <c r="E68" s="263"/>
      <c r="F68" s="263"/>
      <c r="G68" s="263"/>
      <c r="H68" s="264"/>
      <c r="I68" s="265" t="s">
        <v>123</v>
      </c>
      <c r="J68" s="266"/>
      <c r="K68" s="267"/>
      <c r="L68" s="147" t="s">
        <v>60</v>
      </c>
      <c r="M68" s="7">
        <v>1</v>
      </c>
      <c r="N68" s="147" t="s">
        <v>67</v>
      </c>
      <c r="O68" s="15">
        <f>RRHH!AE26</f>
        <v>0.90937500000000004</v>
      </c>
      <c r="P68" s="152">
        <v>0.9</v>
      </c>
      <c r="Q68" s="23">
        <v>0.8</v>
      </c>
      <c r="R68" s="155">
        <v>0.7</v>
      </c>
      <c r="S68" s="59" t="s">
        <v>103</v>
      </c>
    </row>
    <row r="69" spans="1:20" ht="62.25" hidden="1" customHeight="1" thickBot="1" x14ac:dyDescent="0.3">
      <c r="B69" s="336"/>
      <c r="C69" s="337"/>
      <c r="D69" s="262" t="s">
        <v>46</v>
      </c>
      <c r="E69" s="263"/>
      <c r="F69" s="263"/>
      <c r="G69" s="263"/>
      <c r="H69" s="264"/>
      <c r="I69" s="265" t="s">
        <v>47</v>
      </c>
      <c r="J69" s="266"/>
      <c r="K69" s="267"/>
      <c r="L69" s="147" t="s">
        <v>60</v>
      </c>
      <c r="M69" s="7">
        <v>1</v>
      </c>
      <c r="N69" s="147" t="s">
        <v>67</v>
      </c>
      <c r="O69" s="15">
        <f>RRHH!AE28</f>
        <v>0.66666666666666663</v>
      </c>
      <c r="P69" s="152">
        <v>0.9</v>
      </c>
      <c r="Q69" s="23">
        <v>0.8</v>
      </c>
      <c r="R69" s="155">
        <v>0.7</v>
      </c>
      <c r="S69" s="59" t="s">
        <v>103</v>
      </c>
    </row>
    <row r="70" spans="1:20" ht="62.25" hidden="1" customHeight="1" x14ac:dyDescent="0.25">
      <c r="B70" s="336"/>
      <c r="C70" s="337"/>
      <c r="D70" s="262" t="s">
        <v>209</v>
      </c>
      <c r="E70" s="263"/>
      <c r="F70" s="263"/>
      <c r="G70" s="263"/>
      <c r="H70" s="264"/>
      <c r="I70" s="265" t="s">
        <v>206</v>
      </c>
      <c r="J70" s="266"/>
      <c r="K70" s="267"/>
      <c r="L70" s="147" t="s">
        <v>60</v>
      </c>
      <c r="M70" s="7">
        <v>1</v>
      </c>
      <c r="N70" s="147" t="s">
        <v>78</v>
      </c>
      <c r="O70" s="15" t="e">
        <f>RRHH!AE30</f>
        <v>#DIV/0!</v>
      </c>
      <c r="P70" s="152">
        <v>0.9</v>
      </c>
      <c r="Q70" s="23">
        <v>0.8</v>
      </c>
      <c r="R70" s="155">
        <v>0.7</v>
      </c>
      <c r="S70" s="59" t="s">
        <v>103</v>
      </c>
    </row>
    <row r="71" spans="1:20" ht="62.25" hidden="1" customHeight="1" thickBot="1" x14ac:dyDescent="0.3">
      <c r="B71" s="254"/>
      <c r="C71" s="255"/>
      <c r="D71" s="292" t="s">
        <v>217</v>
      </c>
      <c r="E71" s="293"/>
      <c r="F71" s="293"/>
      <c r="G71" s="293"/>
      <c r="H71" s="294"/>
      <c r="I71" s="295" t="s">
        <v>208</v>
      </c>
      <c r="J71" s="296"/>
      <c r="K71" s="297"/>
      <c r="L71" s="148" t="s">
        <v>60</v>
      </c>
      <c r="M71" s="8">
        <v>1</v>
      </c>
      <c r="N71" s="148" t="s">
        <v>78</v>
      </c>
      <c r="O71" s="15" t="e">
        <f>RRHH!AE32</f>
        <v>#DIV/0!</v>
      </c>
      <c r="P71" s="152">
        <v>0.9</v>
      </c>
      <c r="Q71" s="23">
        <v>0.8</v>
      </c>
      <c r="R71" s="155">
        <v>0.7</v>
      </c>
      <c r="S71" s="59" t="s">
        <v>103</v>
      </c>
    </row>
    <row r="72" spans="1:20" ht="40.5" hidden="1" customHeight="1" x14ac:dyDescent="0.25">
      <c r="A72">
        <v>11</v>
      </c>
      <c r="B72" s="252" t="s">
        <v>58</v>
      </c>
      <c r="C72" s="253"/>
      <c r="D72" s="256" t="s">
        <v>49</v>
      </c>
      <c r="E72" s="257"/>
      <c r="F72" s="257"/>
      <c r="G72" s="257"/>
      <c r="H72" s="258"/>
      <c r="I72" s="259" t="s">
        <v>50</v>
      </c>
      <c r="J72" s="260"/>
      <c r="K72" s="261"/>
      <c r="L72" s="146" t="s">
        <v>60</v>
      </c>
      <c r="M72" s="33">
        <v>0.8</v>
      </c>
      <c r="N72" s="146" t="s">
        <v>67</v>
      </c>
      <c r="O72" s="14">
        <f>FINANZAS!AE14</f>
        <v>0.65107174816149571</v>
      </c>
      <c r="P72" s="151">
        <v>0.7</v>
      </c>
      <c r="Q72" s="22">
        <v>0.6</v>
      </c>
      <c r="R72" s="154">
        <v>0.5</v>
      </c>
      <c r="S72" s="54" t="s">
        <v>104</v>
      </c>
    </row>
    <row r="73" spans="1:20" ht="38.25" hidden="1" customHeight="1" thickBot="1" x14ac:dyDescent="0.3">
      <c r="B73" s="254"/>
      <c r="C73" s="255"/>
      <c r="D73" s="292" t="s">
        <v>51</v>
      </c>
      <c r="E73" s="293"/>
      <c r="F73" s="293"/>
      <c r="G73" s="293"/>
      <c r="H73" s="294"/>
      <c r="I73" s="295" t="s">
        <v>52</v>
      </c>
      <c r="J73" s="296"/>
      <c r="K73" s="297"/>
      <c r="L73" s="148" t="s">
        <v>60</v>
      </c>
      <c r="M73" s="8">
        <v>0.8</v>
      </c>
      <c r="N73" s="148" t="s">
        <v>67</v>
      </c>
      <c r="O73" s="35">
        <f>FINANZAS!AE16</f>
        <v>0.83370908009926992</v>
      </c>
      <c r="P73" s="153">
        <v>0.7</v>
      </c>
      <c r="Q73" s="24">
        <v>0.6</v>
      </c>
      <c r="R73" s="156">
        <v>0.5</v>
      </c>
      <c r="S73" s="65" t="s">
        <v>104</v>
      </c>
    </row>
    <row r="74" spans="1:20" ht="40.5" customHeight="1" x14ac:dyDescent="0.25">
      <c r="A74">
        <v>9</v>
      </c>
      <c r="B74" s="252" t="s">
        <v>113</v>
      </c>
      <c r="C74" s="253"/>
      <c r="D74" s="256" t="s">
        <v>114</v>
      </c>
      <c r="E74" s="257"/>
      <c r="F74" s="257"/>
      <c r="G74" s="257"/>
      <c r="H74" s="258"/>
      <c r="I74" s="259" t="s">
        <v>115</v>
      </c>
      <c r="J74" s="260"/>
      <c r="K74" s="261"/>
      <c r="L74" s="146" t="s">
        <v>60</v>
      </c>
      <c r="M74" s="33">
        <v>1</v>
      </c>
      <c r="N74" s="146" t="s">
        <v>67</v>
      </c>
      <c r="O74" s="208">
        <f>SISTEMAS!AE15</f>
        <v>1</v>
      </c>
      <c r="P74" s="151">
        <v>0.9</v>
      </c>
      <c r="Q74" s="22">
        <v>0.8</v>
      </c>
      <c r="R74" s="154">
        <v>0.7</v>
      </c>
      <c r="S74" s="54" t="s">
        <v>175</v>
      </c>
      <c r="T74" s="247">
        <f>AVERAGE(O74,O75,O76)</f>
        <v>1</v>
      </c>
    </row>
    <row r="75" spans="1:20" ht="40.5" customHeight="1" x14ac:dyDescent="0.25">
      <c r="B75" s="336"/>
      <c r="C75" s="337"/>
      <c r="D75" s="262" t="s">
        <v>122</v>
      </c>
      <c r="E75" s="263"/>
      <c r="F75" s="263"/>
      <c r="G75" s="263"/>
      <c r="H75" s="264"/>
      <c r="I75" s="265" t="s">
        <v>116</v>
      </c>
      <c r="J75" s="266"/>
      <c r="K75" s="267"/>
      <c r="L75" s="147" t="s">
        <v>60</v>
      </c>
      <c r="M75" s="7">
        <v>1</v>
      </c>
      <c r="N75" s="147" t="s">
        <v>67</v>
      </c>
      <c r="O75" s="207">
        <f>SISTEMAS!AE17</f>
        <v>1</v>
      </c>
      <c r="P75" s="152">
        <v>0.9</v>
      </c>
      <c r="Q75" s="23">
        <v>0.8</v>
      </c>
      <c r="R75" s="155">
        <v>0.7</v>
      </c>
      <c r="S75" s="59" t="s">
        <v>175</v>
      </c>
      <c r="T75" s="248"/>
    </row>
    <row r="76" spans="1:20" ht="40.5" customHeight="1" thickBot="1" x14ac:dyDescent="0.3">
      <c r="B76" s="336"/>
      <c r="C76" s="337"/>
      <c r="D76" s="262" t="s">
        <v>118</v>
      </c>
      <c r="E76" s="263"/>
      <c r="F76" s="263"/>
      <c r="G76" s="263"/>
      <c r="H76" s="264"/>
      <c r="I76" s="265" t="s">
        <v>117</v>
      </c>
      <c r="J76" s="266"/>
      <c r="K76" s="267"/>
      <c r="L76" s="147" t="s">
        <v>60</v>
      </c>
      <c r="M76" s="7">
        <v>1</v>
      </c>
      <c r="N76" s="147" t="s">
        <v>67</v>
      </c>
      <c r="O76" s="207">
        <f>SISTEMAS!AE19</f>
        <v>1</v>
      </c>
      <c r="P76" s="152">
        <v>0.9</v>
      </c>
      <c r="Q76" s="23">
        <v>0.8</v>
      </c>
      <c r="R76" s="155">
        <v>0.7</v>
      </c>
      <c r="S76" s="59" t="s">
        <v>175</v>
      </c>
      <c r="T76" s="249"/>
    </row>
    <row r="77" spans="1:20" ht="31.9" hidden="1" customHeight="1" x14ac:dyDescent="0.25">
      <c r="B77" s="336"/>
      <c r="C77" s="337"/>
      <c r="D77" s="262" t="s">
        <v>209</v>
      </c>
      <c r="E77" s="263"/>
      <c r="F77" s="263"/>
      <c r="G77" s="263"/>
      <c r="H77" s="264"/>
      <c r="I77" s="265" t="s">
        <v>206</v>
      </c>
      <c r="J77" s="266"/>
      <c r="K77" s="267"/>
      <c r="L77" s="147" t="s">
        <v>60</v>
      </c>
      <c r="M77" s="7">
        <v>1</v>
      </c>
      <c r="N77" s="147" t="s">
        <v>78</v>
      </c>
      <c r="O77" s="15" t="e">
        <f>SISTEMAS!AE21</f>
        <v>#DIV/0!</v>
      </c>
      <c r="P77" s="152">
        <v>0.9</v>
      </c>
      <c r="Q77" s="23">
        <v>0.8</v>
      </c>
      <c r="R77" s="155">
        <v>0.7</v>
      </c>
      <c r="S77" s="59" t="s">
        <v>175</v>
      </c>
    </row>
    <row r="78" spans="1:20" ht="39" hidden="1" customHeight="1" thickBot="1" x14ac:dyDescent="0.3">
      <c r="B78" s="254"/>
      <c r="C78" s="255"/>
      <c r="D78" s="292" t="s">
        <v>217</v>
      </c>
      <c r="E78" s="293"/>
      <c r="F78" s="293"/>
      <c r="G78" s="293"/>
      <c r="H78" s="294"/>
      <c r="I78" s="295" t="s">
        <v>208</v>
      </c>
      <c r="J78" s="296"/>
      <c r="K78" s="297"/>
      <c r="L78" s="148" t="s">
        <v>60</v>
      </c>
      <c r="M78" s="8">
        <v>1</v>
      </c>
      <c r="N78" s="148" t="s">
        <v>78</v>
      </c>
      <c r="O78" s="15" t="e">
        <f>SISTEMAS!AE23</f>
        <v>#DIV/0!</v>
      </c>
      <c r="P78" s="152">
        <v>0.9</v>
      </c>
      <c r="Q78" s="23">
        <v>0.8</v>
      </c>
      <c r="R78" s="155">
        <v>0.7</v>
      </c>
      <c r="S78" s="65" t="s">
        <v>175</v>
      </c>
    </row>
    <row r="79" spans="1:20" x14ac:dyDescent="0.25">
      <c r="D79" s="290"/>
      <c r="E79" s="290"/>
      <c r="F79" s="290"/>
      <c r="G79" s="290"/>
      <c r="H79" s="290"/>
      <c r="I79" s="291"/>
      <c r="J79" s="291"/>
      <c r="K79" s="291"/>
    </row>
    <row r="80" spans="1:20" x14ac:dyDescent="0.25">
      <c r="D80" s="290"/>
      <c r="E80" s="290"/>
      <c r="F80" s="290"/>
      <c r="G80" s="290"/>
      <c r="H80" s="290"/>
      <c r="I80" s="291"/>
      <c r="J80" s="291"/>
      <c r="K80" s="291"/>
    </row>
    <row r="81" spans="4:11" x14ac:dyDescent="0.25">
      <c r="D81" s="290"/>
      <c r="E81" s="290"/>
      <c r="F81" s="290"/>
      <c r="G81" s="290"/>
      <c r="H81" s="290"/>
      <c r="I81" s="291"/>
      <c r="J81" s="291"/>
      <c r="K81" s="291"/>
    </row>
    <row r="82" spans="4:11" x14ac:dyDescent="0.25">
      <c r="D82" s="290" t="s">
        <v>271</v>
      </c>
      <c r="E82" s="290"/>
      <c r="F82" s="290"/>
      <c r="G82" s="290"/>
      <c r="H82" s="290"/>
      <c r="I82" s="291"/>
      <c r="J82" s="291"/>
      <c r="K82" s="291"/>
    </row>
    <row r="83" spans="4:11" x14ac:dyDescent="0.25">
      <c r="D83" s="290"/>
      <c r="E83" s="290"/>
      <c r="F83" s="290"/>
      <c r="G83" s="290"/>
      <c r="H83" s="290"/>
      <c r="I83" s="291"/>
      <c r="J83" s="291"/>
      <c r="K83" s="291"/>
    </row>
    <row r="84" spans="4:11" x14ac:dyDescent="0.25">
      <c r="D84" s="290"/>
      <c r="E84" s="290"/>
      <c r="F84" s="290"/>
      <c r="G84" s="290"/>
      <c r="H84" s="290"/>
      <c r="I84" s="291"/>
      <c r="J84" s="291"/>
      <c r="K84" s="291"/>
    </row>
    <row r="85" spans="4:11" x14ac:dyDescent="0.25">
      <c r="D85" s="290"/>
      <c r="E85" s="290"/>
      <c r="F85" s="290"/>
      <c r="G85" s="290"/>
      <c r="H85" s="290"/>
      <c r="I85" s="291"/>
      <c r="J85" s="291"/>
      <c r="K85" s="291"/>
    </row>
  </sheetData>
  <mergeCells count="193">
    <mergeCell ref="B74:C78"/>
    <mergeCell ref="B64:C71"/>
    <mergeCell ref="B58:C63"/>
    <mergeCell ref="B53:C57"/>
    <mergeCell ref="B46:C52"/>
    <mergeCell ref="B39:C45"/>
    <mergeCell ref="D57:H57"/>
    <mergeCell ref="I57:K57"/>
    <mergeCell ref="D62:H62"/>
    <mergeCell ref="I62:K62"/>
    <mergeCell ref="D63:H63"/>
    <mergeCell ref="I63:K63"/>
    <mergeCell ref="D70:H70"/>
    <mergeCell ref="I70:K70"/>
    <mergeCell ref="D71:H71"/>
    <mergeCell ref="I71:K71"/>
    <mergeCell ref="D44:H44"/>
    <mergeCell ref="I44:K44"/>
    <mergeCell ref="D45:H45"/>
    <mergeCell ref="I45:K45"/>
    <mergeCell ref="D51:H51"/>
    <mergeCell ref="I51:K51"/>
    <mergeCell ref="D52:H52"/>
    <mergeCell ref="I52:K52"/>
    <mergeCell ref="B33:C38"/>
    <mergeCell ref="B27:C32"/>
    <mergeCell ref="B21:C26"/>
    <mergeCell ref="B7:C13"/>
    <mergeCell ref="B14:C20"/>
    <mergeCell ref="D19:H19"/>
    <mergeCell ref="I19:K19"/>
    <mergeCell ref="D20:H20"/>
    <mergeCell ref="I20:K20"/>
    <mergeCell ref="D25:H25"/>
    <mergeCell ref="I25:K25"/>
    <mergeCell ref="D26:H26"/>
    <mergeCell ref="I26:K26"/>
    <mergeCell ref="D31:H31"/>
    <mergeCell ref="I31:K31"/>
    <mergeCell ref="D32:H32"/>
    <mergeCell ref="I32:K32"/>
    <mergeCell ref="D37:H37"/>
    <mergeCell ref="I37:K37"/>
    <mergeCell ref="D38:H38"/>
    <mergeCell ref="D10:H10"/>
    <mergeCell ref="I10:K10"/>
    <mergeCell ref="D11:H11"/>
    <mergeCell ref="I11:K11"/>
    <mergeCell ref="I23:K23"/>
    <mergeCell ref="I18:K18"/>
    <mergeCell ref="D21:H21"/>
    <mergeCell ref="I21:K21"/>
    <mergeCell ref="B6:C6"/>
    <mergeCell ref="D6:H6"/>
    <mergeCell ref="I6:K6"/>
    <mergeCell ref="D7:H7"/>
    <mergeCell ref="I7:K7"/>
    <mergeCell ref="D8:H8"/>
    <mergeCell ref="I8:K8"/>
    <mergeCell ref="D9:H9"/>
    <mergeCell ref="I9:K9"/>
    <mergeCell ref="D12:H12"/>
    <mergeCell ref="I12:K12"/>
    <mergeCell ref="D13:H13"/>
    <mergeCell ref="I13:K13"/>
    <mergeCell ref="D27:H27"/>
    <mergeCell ref="I27:K27"/>
    <mergeCell ref="D28:H28"/>
    <mergeCell ref="I28:K28"/>
    <mergeCell ref="D30:H30"/>
    <mergeCell ref="I30:K30"/>
    <mergeCell ref="D14:H14"/>
    <mergeCell ref="I14:K14"/>
    <mergeCell ref="D15:H15"/>
    <mergeCell ref="I15:K15"/>
    <mergeCell ref="D16:H16"/>
    <mergeCell ref="I16:K16"/>
    <mergeCell ref="D17:H17"/>
    <mergeCell ref="I17:K17"/>
    <mergeCell ref="D18:H18"/>
    <mergeCell ref="D24:H24"/>
    <mergeCell ref="I24:K24"/>
    <mergeCell ref="D22:H22"/>
    <mergeCell ref="I22:K22"/>
    <mergeCell ref="D23:H23"/>
    <mergeCell ref="I38:K38"/>
    <mergeCell ref="D53:H53"/>
    <mergeCell ref="I53:K53"/>
    <mergeCell ref="I49:K49"/>
    <mergeCell ref="D43:H43"/>
    <mergeCell ref="D29:H29"/>
    <mergeCell ref="I29:K29"/>
    <mergeCell ref="I43:K43"/>
    <mergeCell ref="D42:H42"/>
    <mergeCell ref="I42:K42"/>
    <mergeCell ref="D33:H33"/>
    <mergeCell ref="I33:K33"/>
    <mergeCell ref="D34:H34"/>
    <mergeCell ref="I34:K34"/>
    <mergeCell ref="D35:H35"/>
    <mergeCell ref="I35:K35"/>
    <mergeCell ref="D36:H36"/>
    <mergeCell ref="I36:K36"/>
    <mergeCell ref="D39:H39"/>
    <mergeCell ref="I39:K39"/>
    <mergeCell ref="D40:H40"/>
    <mergeCell ref="I40:K40"/>
    <mergeCell ref="D48:H48"/>
    <mergeCell ref="I48:K48"/>
    <mergeCell ref="D47:H47"/>
    <mergeCell ref="I47:K47"/>
    <mergeCell ref="D41:H41"/>
    <mergeCell ref="D55:H55"/>
    <mergeCell ref="I55:K55"/>
    <mergeCell ref="I46:K46"/>
    <mergeCell ref="D46:H46"/>
    <mergeCell ref="I41:K41"/>
    <mergeCell ref="D50:H50"/>
    <mergeCell ref="I50:K50"/>
    <mergeCell ref="D49:H49"/>
    <mergeCell ref="D54:H54"/>
    <mergeCell ref="I54:K54"/>
    <mergeCell ref="D56:H56"/>
    <mergeCell ref="I56:K56"/>
    <mergeCell ref="D78:H78"/>
    <mergeCell ref="I78:K78"/>
    <mergeCell ref="D79:H79"/>
    <mergeCell ref="I79:K79"/>
    <mergeCell ref="D74:H74"/>
    <mergeCell ref="I74:K74"/>
    <mergeCell ref="D72:H72"/>
    <mergeCell ref="I72:K72"/>
    <mergeCell ref="D73:H73"/>
    <mergeCell ref="I73:K73"/>
    <mergeCell ref="D77:H77"/>
    <mergeCell ref="I77:K77"/>
    <mergeCell ref="D75:H75"/>
    <mergeCell ref="D76:H76"/>
    <mergeCell ref="I75:K75"/>
    <mergeCell ref="I76:K76"/>
    <mergeCell ref="I69:K69"/>
    <mergeCell ref="D60:H60"/>
    <mergeCell ref="I60:K60"/>
    <mergeCell ref="D64:H64"/>
    <mergeCell ref="I64:K64"/>
    <mergeCell ref="D65:H65"/>
    <mergeCell ref="D83:H83"/>
    <mergeCell ref="I83:K83"/>
    <mergeCell ref="D84:H84"/>
    <mergeCell ref="I84:K84"/>
    <mergeCell ref="D85:H85"/>
    <mergeCell ref="I85:K85"/>
    <mergeCell ref="D80:H80"/>
    <mergeCell ref="I80:K80"/>
    <mergeCell ref="D81:H81"/>
    <mergeCell ref="I81:K81"/>
    <mergeCell ref="D82:H82"/>
    <mergeCell ref="I82:K82"/>
    <mergeCell ref="P5:R5"/>
    <mergeCell ref="B1:D3"/>
    <mergeCell ref="E3:H3"/>
    <mergeCell ref="I3:L3"/>
    <mergeCell ref="M3:P3"/>
    <mergeCell ref="Q3:S3"/>
    <mergeCell ref="Q1:S2"/>
    <mergeCell ref="E1:P1"/>
    <mergeCell ref="E2:P2"/>
    <mergeCell ref="B72:C73"/>
    <mergeCell ref="D58:H58"/>
    <mergeCell ref="I58:K58"/>
    <mergeCell ref="D59:H59"/>
    <mergeCell ref="I59:K59"/>
    <mergeCell ref="D61:H61"/>
    <mergeCell ref="I61:K61"/>
    <mergeCell ref="I68:K68"/>
    <mergeCell ref="D69:H69"/>
    <mergeCell ref="I65:K65"/>
    <mergeCell ref="D66:H66"/>
    <mergeCell ref="I66:K66"/>
    <mergeCell ref="D67:H67"/>
    <mergeCell ref="I67:K67"/>
    <mergeCell ref="D68:H68"/>
    <mergeCell ref="U7:U11"/>
    <mergeCell ref="T7:T11"/>
    <mergeCell ref="T14:T18"/>
    <mergeCell ref="T21:T23"/>
    <mergeCell ref="T27:T31"/>
    <mergeCell ref="T58:T60"/>
    <mergeCell ref="T64:T67"/>
    <mergeCell ref="T74:T76"/>
    <mergeCell ref="T46:T48"/>
    <mergeCell ref="T39:T43"/>
    <mergeCell ref="U14:U18"/>
  </mergeCells>
  <printOptions horizontalCentered="1" verticalCentered="1"/>
  <pageMargins left="0.31496062992125984" right="0.11811023622047245" top="0.35433070866141736" bottom="0.35433070866141736" header="0.31496062992125984" footer="0.31496062992125984"/>
  <pageSetup scale="3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8"/>
  <sheetViews>
    <sheetView showGridLines="0" view="pageBreakPreview" zoomScale="60" zoomScaleNormal="70" workbookViewId="0">
      <selection activeCell="I18" sqref="I18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  <col min="7" max="7" width="11.85546875" bestFit="1" customWidth="1"/>
    <col min="20" max="20" width="12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152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338" t="s">
        <v>38</v>
      </c>
      <c r="C8" s="475"/>
      <c r="D8" s="315" t="s">
        <v>57</v>
      </c>
      <c r="E8" s="257"/>
      <c r="F8" s="257"/>
      <c r="G8" s="257"/>
      <c r="H8" s="316"/>
      <c r="I8" s="317" t="s">
        <v>36</v>
      </c>
      <c r="J8" s="260"/>
      <c r="K8" s="318"/>
      <c r="L8" s="4" t="s">
        <v>60</v>
      </c>
      <c r="M8" s="33">
        <v>0.8</v>
      </c>
      <c r="N8" s="4" t="s">
        <v>67</v>
      </c>
      <c r="O8" s="14">
        <f>AE16</f>
        <v>0.78974270991636542</v>
      </c>
      <c r="P8" s="19">
        <v>0.78</v>
      </c>
      <c r="Q8" s="22">
        <v>0.75</v>
      </c>
      <c r="R8" s="25">
        <v>0.7</v>
      </c>
      <c r="S8" s="34" t="s">
        <v>102</v>
      </c>
    </row>
    <row r="9" spans="2:31" ht="39.75" customHeight="1" thickBot="1" x14ac:dyDescent="0.3">
      <c r="B9" s="340"/>
      <c r="C9" s="476"/>
      <c r="D9" s="298" t="s">
        <v>105</v>
      </c>
      <c r="E9" s="263"/>
      <c r="F9" s="263"/>
      <c r="G9" s="263"/>
      <c r="H9" s="299"/>
      <c r="I9" s="303" t="s">
        <v>37</v>
      </c>
      <c r="J9" s="266"/>
      <c r="K9" s="304"/>
      <c r="L9" s="5" t="s">
        <v>60</v>
      </c>
      <c r="M9" s="7">
        <v>1</v>
      </c>
      <c r="N9" s="5" t="s">
        <v>78</v>
      </c>
      <c r="O9" s="14">
        <f>AE18</f>
        <v>0.95505533069069326</v>
      </c>
      <c r="P9" s="20">
        <v>0.95</v>
      </c>
      <c r="Q9" s="23">
        <v>0.93</v>
      </c>
      <c r="R9" s="26">
        <v>0.9</v>
      </c>
      <c r="S9" s="28" t="s">
        <v>102</v>
      </c>
    </row>
    <row r="10" spans="2:31" ht="39.75" customHeight="1" x14ac:dyDescent="0.25">
      <c r="B10" s="477"/>
      <c r="C10" s="478"/>
      <c r="D10" s="298" t="s">
        <v>119</v>
      </c>
      <c r="E10" s="263"/>
      <c r="F10" s="263"/>
      <c r="G10" s="263"/>
      <c r="H10" s="299"/>
      <c r="I10" s="303" t="s">
        <v>97</v>
      </c>
      <c r="J10" s="266"/>
      <c r="K10" s="304"/>
      <c r="L10" s="5" t="s">
        <v>60</v>
      </c>
      <c r="M10" s="7">
        <v>1</v>
      </c>
      <c r="N10" s="5" t="s">
        <v>77</v>
      </c>
      <c r="O10" s="14">
        <f>AE20</f>
        <v>1</v>
      </c>
      <c r="P10" s="20">
        <v>0.95</v>
      </c>
      <c r="Q10" s="23">
        <v>0.93</v>
      </c>
      <c r="R10" s="26">
        <v>0.9</v>
      </c>
      <c r="S10" s="28" t="s">
        <v>102</v>
      </c>
    </row>
    <row r="11" spans="2:31" ht="55.5" hidden="1" customHeight="1" thickBot="1" x14ac:dyDescent="0.3">
      <c r="B11" s="342"/>
      <c r="C11" s="479"/>
      <c r="D11" s="305" t="s">
        <v>120</v>
      </c>
      <c r="E11" s="293"/>
      <c r="F11" s="293"/>
      <c r="G11" s="293"/>
      <c r="H11" s="306"/>
      <c r="I11" s="319" t="s">
        <v>98</v>
      </c>
      <c r="J11" s="296"/>
      <c r="K11" s="320"/>
      <c r="L11" s="6" t="s">
        <v>60</v>
      </c>
      <c r="M11" s="8">
        <v>1</v>
      </c>
      <c r="N11" s="6" t="s">
        <v>77</v>
      </c>
      <c r="O11" s="124">
        <f>AE22</f>
        <v>0.960594315245478</v>
      </c>
      <c r="P11" s="21">
        <v>0.9</v>
      </c>
      <c r="Q11" s="24">
        <v>0.8</v>
      </c>
      <c r="R11" s="27">
        <v>0.7</v>
      </c>
      <c r="S11" s="29" t="s">
        <v>102</v>
      </c>
    </row>
    <row r="13" spans="2:31" ht="15.75" thickBot="1" x14ac:dyDescent="0.3"/>
    <row r="14" spans="2:31" ht="15.75" thickBot="1" x14ac:dyDescent="0.3">
      <c r="D14" s="127"/>
      <c r="E14" s="128"/>
      <c r="F14" s="128"/>
      <c r="G14" s="358" t="s">
        <v>127</v>
      </c>
      <c r="H14" s="359"/>
      <c r="I14" s="364" t="s">
        <v>128</v>
      </c>
      <c r="J14" s="365"/>
      <c r="K14" s="358" t="s">
        <v>129</v>
      </c>
      <c r="L14" s="359"/>
      <c r="M14" s="364" t="s">
        <v>130</v>
      </c>
      <c r="N14" s="365"/>
      <c r="O14" s="358" t="s">
        <v>131</v>
      </c>
      <c r="P14" s="359"/>
      <c r="Q14" s="364" t="s">
        <v>132</v>
      </c>
      <c r="R14" s="365"/>
      <c r="S14" s="358" t="s">
        <v>133</v>
      </c>
      <c r="T14" s="359"/>
      <c r="U14" s="364" t="s">
        <v>134</v>
      </c>
      <c r="V14" s="401"/>
      <c r="W14" s="401" t="s">
        <v>135</v>
      </c>
      <c r="X14" s="401"/>
      <c r="Y14" s="401" t="s">
        <v>136</v>
      </c>
      <c r="Z14" s="401"/>
      <c r="AA14" s="401" t="s">
        <v>137</v>
      </c>
      <c r="AB14" s="401"/>
      <c r="AC14" s="401" t="s">
        <v>138</v>
      </c>
      <c r="AD14" s="359"/>
      <c r="AE14" s="402" t="s">
        <v>146</v>
      </c>
    </row>
    <row r="15" spans="2:31" ht="15.75" thickBot="1" x14ac:dyDescent="0.3">
      <c r="D15" s="362" t="s">
        <v>1</v>
      </c>
      <c r="E15" s="363"/>
      <c r="F15" s="404"/>
      <c r="G15" s="76" t="s">
        <v>139</v>
      </c>
      <c r="H15" s="77" t="s">
        <v>140</v>
      </c>
      <c r="I15" s="78" t="s">
        <v>139</v>
      </c>
      <c r="J15" s="79" t="s">
        <v>140</v>
      </c>
      <c r="K15" s="76" t="s">
        <v>139</v>
      </c>
      <c r="L15" s="77" t="s">
        <v>140</v>
      </c>
      <c r="M15" s="78" t="s">
        <v>139</v>
      </c>
      <c r="N15" s="79" t="s">
        <v>140</v>
      </c>
      <c r="O15" s="76" t="s">
        <v>139</v>
      </c>
      <c r="P15" s="77" t="s">
        <v>140</v>
      </c>
      <c r="Q15" s="78" t="s">
        <v>139</v>
      </c>
      <c r="R15" s="79" t="s">
        <v>140</v>
      </c>
      <c r="S15" s="76" t="s">
        <v>139</v>
      </c>
      <c r="T15" s="77" t="s">
        <v>140</v>
      </c>
      <c r="U15" s="78" t="s">
        <v>139</v>
      </c>
      <c r="V15" s="67" t="s">
        <v>140</v>
      </c>
      <c r="W15" s="67" t="s">
        <v>139</v>
      </c>
      <c r="X15" s="67" t="s">
        <v>140</v>
      </c>
      <c r="Y15" s="67" t="s">
        <v>139</v>
      </c>
      <c r="Z15" s="67" t="s">
        <v>140</v>
      </c>
      <c r="AA15" s="67" t="s">
        <v>139</v>
      </c>
      <c r="AB15" s="67" t="s">
        <v>140</v>
      </c>
      <c r="AC15" s="67" t="s">
        <v>139</v>
      </c>
      <c r="AD15" s="77" t="s">
        <v>140</v>
      </c>
      <c r="AE15" s="403"/>
    </row>
    <row r="16" spans="2:31" ht="57" customHeight="1" x14ac:dyDescent="0.25">
      <c r="C16" s="432">
        <v>1</v>
      </c>
      <c r="D16" s="354" t="s">
        <v>57</v>
      </c>
      <c r="E16" s="405" t="s">
        <v>36</v>
      </c>
      <c r="F16" s="70" t="s">
        <v>191</v>
      </c>
      <c r="G16" s="108">
        <v>25</v>
      </c>
      <c r="H16" s="378">
        <f>+G17/G16*1</f>
        <v>0.8</v>
      </c>
      <c r="I16" s="108">
        <v>345</v>
      </c>
      <c r="J16" s="376">
        <f>+I17/I16*1</f>
        <v>0.68695652173913047</v>
      </c>
      <c r="K16" s="108">
        <v>138</v>
      </c>
      <c r="L16" s="376">
        <f>+K17/K16*1</f>
        <v>0.81159420289855078</v>
      </c>
      <c r="M16" s="108">
        <v>140</v>
      </c>
      <c r="N16" s="376">
        <f>+M17/M16*1</f>
        <v>0.79285714285714282</v>
      </c>
      <c r="O16" s="108">
        <v>165</v>
      </c>
      <c r="P16" s="378">
        <f>+O17/O16*1</f>
        <v>0.8606060606060606</v>
      </c>
      <c r="Q16" s="108">
        <v>134</v>
      </c>
      <c r="R16" s="376">
        <f>+Q17/Q16*1</f>
        <v>0.87313432835820892</v>
      </c>
      <c r="S16" s="108">
        <v>71</v>
      </c>
      <c r="T16" s="378">
        <f>+S17/S16*1</f>
        <v>0.77464788732394363</v>
      </c>
      <c r="U16" s="108">
        <v>183</v>
      </c>
      <c r="V16" s="378">
        <f>+U17/U16*1</f>
        <v>0.76502732240437155</v>
      </c>
      <c r="W16" s="108">
        <v>113</v>
      </c>
      <c r="X16" s="376">
        <f>+W17/W16*1</f>
        <v>0.7168141592920354</v>
      </c>
      <c r="Y16" s="108">
        <v>228</v>
      </c>
      <c r="Z16" s="376">
        <f>+Y17/Y16*1</f>
        <v>0.81578947368421051</v>
      </c>
      <c r="AA16" s="108">
        <v>115</v>
      </c>
      <c r="AB16" s="376">
        <f>+AA17/AA16*1</f>
        <v>0.86956521739130432</v>
      </c>
      <c r="AC16" s="108">
        <v>214</v>
      </c>
      <c r="AD16" s="378">
        <f>+AC17/AC16*1</f>
        <v>0.89252336448598135</v>
      </c>
      <c r="AE16" s="386">
        <f>AVERAGE(H16,J16,L16,N16,P16,R16,T16,V16,X16,Z16)</f>
        <v>0.78974270991636542</v>
      </c>
    </row>
    <row r="17" spans="3:31" ht="52.15" customHeight="1" thickBot="1" x14ac:dyDescent="0.3">
      <c r="C17" s="432"/>
      <c r="D17" s="355"/>
      <c r="E17" s="406"/>
      <c r="F17" s="86" t="s">
        <v>192</v>
      </c>
      <c r="G17" s="109">
        <v>20</v>
      </c>
      <c r="H17" s="379"/>
      <c r="I17" s="109">
        <f>345-108</f>
        <v>237</v>
      </c>
      <c r="J17" s="377"/>
      <c r="K17" s="109">
        <f>138-26</f>
        <v>112</v>
      </c>
      <c r="L17" s="377"/>
      <c r="M17" s="109">
        <f>+M16-29</f>
        <v>111</v>
      </c>
      <c r="N17" s="377"/>
      <c r="O17" s="109">
        <v>142</v>
      </c>
      <c r="P17" s="379"/>
      <c r="Q17" s="109">
        <v>117</v>
      </c>
      <c r="R17" s="377"/>
      <c r="S17" s="109">
        <v>55</v>
      </c>
      <c r="T17" s="379"/>
      <c r="U17" s="109">
        <v>140</v>
      </c>
      <c r="V17" s="379"/>
      <c r="W17" s="109">
        <v>81</v>
      </c>
      <c r="X17" s="377"/>
      <c r="Y17" s="109">
        <v>186</v>
      </c>
      <c r="Z17" s="377"/>
      <c r="AA17" s="109">
        <v>100</v>
      </c>
      <c r="AB17" s="377"/>
      <c r="AC17" s="109">
        <v>191</v>
      </c>
      <c r="AD17" s="379"/>
      <c r="AE17" s="391"/>
    </row>
    <row r="18" spans="3:31" ht="38.450000000000003" customHeight="1" x14ac:dyDescent="0.25">
      <c r="C18" s="432">
        <v>2</v>
      </c>
      <c r="D18" s="366" t="s">
        <v>105</v>
      </c>
      <c r="E18" s="368" t="s">
        <v>108</v>
      </c>
      <c r="F18" s="80" t="s">
        <v>200</v>
      </c>
      <c r="G18" s="224">
        <v>297</v>
      </c>
      <c r="H18" s="374">
        <f>+G19/G18*1</f>
        <v>0.93265993265993263</v>
      </c>
      <c r="I18" s="224">
        <v>506</v>
      </c>
      <c r="J18" s="374">
        <f>+I19/I18*1</f>
        <v>0.97035573122529639</v>
      </c>
      <c r="K18" s="224">
        <v>478</v>
      </c>
      <c r="L18" s="370">
        <f>+K19/K18*1</f>
        <v>0.97907949790794979</v>
      </c>
      <c r="M18" s="224">
        <v>169</v>
      </c>
      <c r="N18" s="374">
        <f>+M19/M18*1</f>
        <v>0.94082840236686394</v>
      </c>
      <c r="O18" s="224">
        <v>279</v>
      </c>
      <c r="P18" s="374">
        <f>+O19/O18*1</f>
        <v>0.96415770609318996</v>
      </c>
      <c r="Q18" s="224">
        <v>441</v>
      </c>
      <c r="R18" s="374">
        <f>+Q19/Q18*1</f>
        <v>0.95238095238095233</v>
      </c>
      <c r="S18" s="224">
        <v>528</v>
      </c>
      <c r="T18" s="378">
        <f>+S19/S18*1</f>
        <v>0.95833333333333337</v>
      </c>
      <c r="U18" s="224">
        <v>436</v>
      </c>
      <c r="V18" s="374">
        <f>+U19/U18*1</f>
        <v>0.95642201834862384</v>
      </c>
      <c r="W18" s="224">
        <v>319</v>
      </c>
      <c r="X18" s="374">
        <f>+W19/W18*1</f>
        <v>0.93730407523510972</v>
      </c>
      <c r="Y18" s="224">
        <v>537</v>
      </c>
      <c r="Z18" s="370">
        <f>+Y19/Y18*1</f>
        <v>0.95903165735567975</v>
      </c>
      <c r="AA18" s="224">
        <v>453</v>
      </c>
      <c r="AB18" s="374">
        <f>+AA19/AA18*1</f>
        <v>0.97350993377483441</v>
      </c>
      <c r="AC18" s="224">
        <v>745</v>
      </c>
      <c r="AD18" s="374">
        <f>+AC19/AC18*1</f>
        <v>0.97986577181208057</v>
      </c>
      <c r="AE18" s="407">
        <f>AVERAGE(H18,J18,L18,N18,P18,R18,T18,V18,X18,Z18)</f>
        <v>0.95505533069069326</v>
      </c>
    </row>
    <row r="19" spans="3:31" ht="30" customHeight="1" thickBot="1" x14ac:dyDescent="0.3">
      <c r="C19" s="432"/>
      <c r="D19" s="367"/>
      <c r="E19" s="369"/>
      <c r="F19" s="87" t="s">
        <v>201</v>
      </c>
      <c r="G19" s="225">
        <f>+G18-20</f>
        <v>277</v>
      </c>
      <c r="H19" s="375"/>
      <c r="I19" s="225">
        <f>506-15</f>
        <v>491</v>
      </c>
      <c r="J19" s="375"/>
      <c r="K19" s="225">
        <v>468</v>
      </c>
      <c r="L19" s="371"/>
      <c r="M19" s="225">
        <v>159</v>
      </c>
      <c r="N19" s="375"/>
      <c r="O19" s="225">
        <v>269</v>
      </c>
      <c r="P19" s="375"/>
      <c r="Q19" s="225">
        <v>420</v>
      </c>
      <c r="R19" s="375"/>
      <c r="S19" s="225">
        <v>506</v>
      </c>
      <c r="T19" s="379"/>
      <c r="U19" s="225">
        <v>417</v>
      </c>
      <c r="V19" s="375"/>
      <c r="W19" s="225">
        <v>299</v>
      </c>
      <c r="X19" s="375"/>
      <c r="Y19" s="225">
        <v>515</v>
      </c>
      <c r="Z19" s="371"/>
      <c r="AA19" s="225">
        <v>441</v>
      </c>
      <c r="AB19" s="375"/>
      <c r="AC19" s="225">
        <v>730</v>
      </c>
      <c r="AD19" s="375"/>
      <c r="AE19" s="408"/>
    </row>
    <row r="20" spans="3:31" ht="61.9" customHeight="1" x14ac:dyDescent="0.25">
      <c r="C20" s="432">
        <v>3</v>
      </c>
      <c r="D20" s="354" t="s">
        <v>119</v>
      </c>
      <c r="E20" s="356" t="s">
        <v>97</v>
      </c>
      <c r="F20" s="70" t="s">
        <v>202</v>
      </c>
      <c r="G20" s="222">
        <v>297</v>
      </c>
      <c r="H20" s="378">
        <f>+G20/G21*1</f>
        <v>1</v>
      </c>
      <c r="I20" s="222">
        <v>346</v>
      </c>
      <c r="J20" s="378">
        <f>+I20/I21*1</f>
        <v>1</v>
      </c>
      <c r="K20" s="222">
        <v>286</v>
      </c>
      <c r="L20" s="378">
        <f>+K20/K21*1</f>
        <v>1</v>
      </c>
      <c r="M20" s="222">
        <v>330</v>
      </c>
      <c r="N20" s="378">
        <f>+M20/M21*1</f>
        <v>1</v>
      </c>
      <c r="O20" s="222">
        <v>279</v>
      </c>
      <c r="P20" s="378">
        <f>+O20/O21*1</f>
        <v>1</v>
      </c>
      <c r="Q20" s="222">
        <v>441</v>
      </c>
      <c r="R20" s="378">
        <f>+Q20/Q21*1</f>
        <v>1</v>
      </c>
      <c r="S20" s="222">
        <v>384</v>
      </c>
      <c r="T20" s="378">
        <f>+S20/S21*1</f>
        <v>1</v>
      </c>
      <c r="U20" s="222">
        <v>366</v>
      </c>
      <c r="V20" s="378">
        <f>+U20/U21*1</f>
        <v>1</v>
      </c>
      <c r="W20" s="222">
        <v>319</v>
      </c>
      <c r="X20" s="378">
        <f>+W20/W21*1</f>
        <v>1</v>
      </c>
      <c r="Y20" s="222">
        <v>315</v>
      </c>
      <c r="Z20" s="378">
        <f>+Y20/Y21*1</f>
        <v>1</v>
      </c>
      <c r="AA20" s="222">
        <v>416</v>
      </c>
      <c r="AB20" s="378">
        <f>+AA20/AA21*1</f>
        <v>1</v>
      </c>
      <c r="AC20" s="222">
        <v>877</v>
      </c>
      <c r="AD20" s="378">
        <f>+AC20/AC21*1</f>
        <v>1</v>
      </c>
      <c r="AE20" s="386">
        <f>AVERAGE(H20,J20,L20,N20,P20,R20,T20,V20,X20,Z20)</f>
        <v>1</v>
      </c>
    </row>
    <row r="21" spans="3:31" ht="47.45" customHeight="1" thickBot="1" x14ac:dyDescent="0.3">
      <c r="C21" s="432"/>
      <c r="D21" s="355"/>
      <c r="E21" s="357"/>
      <c r="F21" s="86" t="s">
        <v>203</v>
      </c>
      <c r="G21" s="223">
        <v>297</v>
      </c>
      <c r="H21" s="379"/>
      <c r="I21" s="223">
        <v>346</v>
      </c>
      <c r="J21" s="379"/>
      <c r="K21" s="223">
        <v>286</v>
      </c>
      <c r="L21" s="379"/>
      <c r="M21" s="223">
        <v>330</v>
      </c>
      <c r="N21" s="379"/>
      <c r="O21" s="223">
        <v>279</v>
      </c>
      <c r="P21" s="379"/>
      <c r="Q21" s="223">
        <v>441</v>
      </c>
      <c r="R21" s="379"/>
      <c r="S21" s="223">
        <v>384</v>
      </c>
      <c r="T21" s="379"/>
      <c r="U21" s="223">
        <v>366</v>
      </c>
      <c r="V21" s="379"/>
      <c r="W21" s="223">
        <v>319</v>
      </c>
      <c r="X21" s="379"/>
      <c r="Y21" s="223">
        <v>315</v>
      </c>
      <c r="Z21" s="379"/>
      <c r="AA21" s="223">
        <v>416</v>
      </c>
      <c r="AB21" s="379"/>
      <c r="AC21" s="223">
        <v>877</v>
      </c>
      <c r="AD21" s="379"/>
      <c r="AE21" s="391"/>
    </row>
    <row r="22" spans="3:31" ht="27.6" hidden="1" customHeight="1" x14ac:dyDescent="0.25">
      <c r="C22" s="432">
        <v>4</v>
      </c>
      <c r="D22" s="366" t="s">
        <v>120</v>
      </c>
      <c r="E22" s="368" t="s">
        <v>98</v>
      </c>
      <c r="F22" s="80" t="s">
        <v>204</v>
      </c>
      <c r="G22" s="129">
        <v>1548</v>
      </c>
      <c r="H22" s="370">
        <f>+G23/G22*1</f>
        <v>0.960594315245478</v>
      </c>
      <c r="I22" s="129">
        <v>1548</v>
      </c>
      <c r="J22" s="374">
        <f>+I23/I22*1</f>
        <v>0.960594315245478</v>
      </c>
      <c r="K22" s="129">
        <v>1548</v>
      </c>
      <c r="L22" s="370">
        <f>+K23/K22*1</f>
        <v>0.960594315245478</v>
      </c>
      <c r="M22" s="129">
        <v>1548</v>
      </c>
      <c r="N22" s="374">
        <f>+M23/M22*1</f>
        <v>0.960594315245478</v>
      </c>
      <c r="O22" s="129">
        <v>1548</v>
      </c>
      <c r="P22" s="370">
        <f>+O23/O22*1</f>
        <v>0.960594315245478</v>
      </c>
      <c r="Q22" s="129">
        <v>1548</v>
      </c>
      <c r="R22" s="374">
        <f>+Q23/Q22*1</f>
        <v>0.960594315245478</v>
      </c>
      <c r="S22" s="129">
        <v>1548</v>
      </c>
      <c r="T22" s="370">
        <f>+S23/S22*1</f>
        <v>0.960594315245478</v>
      </c>
      <c r="U22" s="129">
        <v>1548</v>
      </c>
      <c r="V22" s="370">
        <f>+U23/U22*1</f>
        <v>0.960594315245478</v>
      </c>
      <c r="W22" s="129">
        <v>1548</v>
      </c>
      <c r="X22" s="374">
        <f>+W23/W22*1</f>
        <v>0.960594315245478</v>
      </c>
      <c r="Y22" s="129">
        <v>1548</v>
      </c>
      <c r="Z22" s="370">
        <f>+Y23/Y22*1</f>
        <v>0.960594315245478</v>
      </c>
      <c r="AA22" s="129">
        <v>1548</v>
      </c>
      <c r="AB22" s="374">
        <f>+AA23/AA22*1</f>
        <v>0.960594315245478</v>
      </c>
      <c r="AC22" s="129">
        <v>1548</v>
      </c>
      <c r="AD22" s="370">
        <f>+AC23/AC22*1</f>
        <v>0.960594315245478</v>
      </c>
      <c r="AE22" s="386">
        <f t="shared" ref="AE22" si="0">AVERAGE(H22,J22,L22,N22,P22,R22,T22,V22,X22,Z22,AB22,AD22)</f>
        <v>0.960594315245478</v>
      </c>
    </row>
    <row r="23" spans="3:31" ht="33" hidden="1" customHeight="1" thickBot="1" x14ac:dyDescent="0.3">
      <c r="C23" s="432"/>
      <c r="D23" s="355"/>
      <c r="E23" s="357"/>
      <c r="F23" s="86" t="s">
        <v>205</v>
      </c>
      <c r="G23" s="130">
        <v>1487</v>
      </c>
      <c r="H23" s="379"/>
      <c r="I23" s="130">
        <v>1487</v>
      </c>
      <c r="J23" s="377"/>
      <c r="K23" s="130">
        <v>1487</v>
      </c>
      <c r="L23" s="379"/>
      <c r="M23" s="130">
        <v>1487</v>
      </c>
      <c r="N23" s="377"/>
      <c r="O23" s="130">
        <v>1487</v>
      </c>
      <c r="P23" s="379"/>
      <c r="Q23" s="130">
        <v>1487</v>
      </c>
      <c r="R23" s="377"/>
      <c r="S23" s="130">
        <v>1487</v>
      </c>
      <c r="T23" s="379"/>
      <c r="U23" s="130">
        <v>1487</v>
      </c>
      <c r="V23" s="379"/>
      <c r="W23" s="130">
        <v>1487</v>
      </c>
      <c r="X23" s="377"/>
      <c r="Y23" s="130">
        <v>1487</v>
      </c>
      <c r="Z23" s="379"/>
      <c r="AA23" s="130">
        <v>1487</v>
      </c>
      <c r="AB23" s="377"/>
      <c r="AC23" s="130">
        <v>1487</v>
      </c>
      <c r="AD23" s="379"/>
      <c r="AE23" s="391"/>
    </row>
    <row r="24" spans="3:31" ht="45.6" hidden="1" customHeight="1" x14ac:dyDescent="0.25">
      <c r="C24" s="158">
        <v>5</v>
      </c>
      <c r="D24" s="392" t="s">
        <v>209</v>
      </c>
      <c r="E24" s="394" t="s">
        <v>206</v>
      </c>
      <c r="F24" s="117" t="s">
        <v>213</v>
      </c>
      <c r="G24" s="140"/>
      <c r="H24" s="378" t="e">
        <f>+G25/G24*1</f>
        <v>#DIV/0!</v>
      </c>
      <c r="I24" s="112"/>
      <c r="J24" s="376" t="e">
        <f>+I25/I24*1</f>
        <v>#DIV/0!</v>
      </c>
      <c r="K24" s="108"/>
      <c r="L24" s="378" t="e">
        <f>+K25/K24*1</f>
        <v>#DIV/0!</v>
      </c>
      <c r="M24" s="112"/>
      <c r="N24" s="376" t="e">
        <f>+M25/M24*1</f>
        <v>#DIV/0!</v>
      </c>
      <c r="O24" s="108"/>
      <c r="P24" s="378" t="e">
        <f>+O25/O24*1</f>
        <v>#DIV/0!</v>
      </c>
      <c r="Q24" s="112"/>
      <c r="R24" s="376" t="e">
        <f>+Q25/Q24*1</f>
        <v>#DIV/0!</v>
      </c>
      <c r="S24" s="108"/>
      <c r="T24" s="378" t="e">
        <f>+S25/S24*1</f>
        <v>#DIV/0!</v>
      </c>
      <c r="U24" s="167"/>
      <c r="V24" s="376" t="e">
        <f>+U25/U24*1</f>
        <v>#DIV/0!</v>
      </c>
      <c r="W24" s="108"/>
      <c r="X24" s="378" t="e">
        <f>+W25/W24*1</f>
        <v>#DIV/0!</v>
      </c>
      <c r="Y24" s="112"/>
      <c r="Z24" s="376" t="e">
        <f>+Y25/Y24*1</f>
        <v>#DIV/0!</v>
      </c>
      <c r="AA24" s="108"/>
      <c r="AB24" s="378" t="e">
        <f>+AA25/AA24*1</f>
        <v>#DIV/0!</v>
      </c>
      <c r="AC24" s="108"/>
      <c r="AD24" s="378" t="e">
        <f>+AC25/AC24*1</f>
        <v>#DIV/0!</v>
      </c>
      <c r="AE24" s="386" t="e">
        <f>AVERAGE(H24,J24,L24,N24,P24,R24,T24,V24,X24,Z24,AB24,AD24)</f>
        <v>#DIV/0!</v>
      </c>
    </row>
    <row r="25" spans="3:31" ht="24.75" hidden="1" thickBot="1" x14ac:dyDescent="0.3">
      <c r="C25" s="158"/>
      <c r="D25" s="393"/>
      <c r="E25" s="395"/>
      <c r="F25" s="159" t="s">
        <v>214</v>
      </c>
      <c r="G25" s="160"/>
      <c r="H25" s="371"/>
      <c r="I25" s="161"/>
      <c r="J25" s="375"/>
      <c r="K25" s="162"/>
      <c r="L25" s="371"/>
      <c r="M25" s="161"/>
      <c r="N25" s="375"/>
      <c r="O25" s="162"/>
      <c r="P25" s="371"/>
      <c r="Q25" s="161"/>
      <c r="R25" s="375"/>
      <c r="S25" s="162"/>
      <c r="T25" s="371"/>
      <c r="U25" s="170"/>
      <c r="V25" s="375"/>
      <c r="W25" s="162"/>
      <c r="X25" s="371"/>
      <c r="Y25" s="161"/>
      <c r="Z25" s="375"/>
      <c r="AA25" s="162"/>
      <c r="AB25" s="371"/>
      <c r="AC25" s="162"/>
      <c r="AD25" s="371"/>
      <c r="AE25" s="391"/>
    </row>
    <row r="26" spans="3:31" ht="36" hidden="1" customHeight="1" x14ac:dyDescent="0.25">
      <c r="C26" s="163">
        <v>6</v>
      </c>
      <c r="D26" s="354" t="s">
        <v>207</v>
      </c>
      <c r="E26" s="356" t="s">
        <v>208</v>
      </c>
      <c r="F26" s="164" t="s">
        <v>215</v>
      </c>
      <c r="G26" s="138"/>
      <c r="H26" s="378" t="e">
        <f>+G27/G26*1</f>
        <v>#DIV/0!</v>
      </c>
      <c r="I26" s="112"/>
      <c r="J26" s="376" t="e">
        <f>+I27/I26*1</f>
        <v>#DIV/0!</v>
      </c>
      <c r="K26" s="108"/>
      <c r="L26" s="378" t="e">
        <f>+K27/K26*1</f>
        <v>#DIV/0!</v>
      </c>
      <c r="M26" s="112"/>
      <c r="N26" s="376" t="e">
        <f>+M27/M26*1</f>
        <v>#DIV/0!</v>
      </c>
      <c r="O26" s="108"/>
      <c r="P26" s="378" t="e">
        <f>+O27/O26*1</f>
        <v>#DIV/0!</v>
      </c>
      <c r="Q26" s="112"/>
      <c r="R26" s="376" t="e">
        <f>+Q27/Q26*1</f>
        <v>#DIV/0!</v>
      </c>
      <c r="S26" s="108"/>
      <c r="T26" s="378" t="e">
        <f>+S27/S26*1</f>
        <v>#DIV/0!</v>
      </c>
      <c r="U26" s="171"/>
      <c r="V26" s="376" t="e">
        <f>+U27/U26*1</f>
        <v>#DIV/0!</v>
      </c>
      <c r="W26" s="108"/>
      <c r="X26" s="378" t="e">
        <f>+W27/W26*1</f>
        <v>#DIV/0!</v>
      </c>
      <c r="Y26" s="112"/>
      <c r="Z26" s="376" t="e">
        <f>+Y27/Y26*1</f>
        <v>#DIV/0!</v>
      </c>
      <c r="AA26" s="108"/>
      <c r="AB26" s="378" t="e">
        <f>+AA27/AA26*1</f>
        <v>#DIV/0!</v>
      </c>
      <c r="AC26" s="108"/>
      <c r="AD26" s="378" t="e">
        <f>+AC27/AC26*1</f>
        <v>#DIV/0!</v>
      </c>
      <c r="AE26" s="386" t="e">
        <f>AVERAGE(H26,J26,L26,N26,P26,R26,T26,V26,X26,Z26,AB26,AD26)</f>
        <v>#DIV/0!</v>
      </c>
    </row>
    <row r="27" spans="3:31" ht="30.6" hidden="1" customHeight="1" thickBot="1" x14ac:dyDescent="0.3">
      <c r="C27" s="163"/>
      <c r="D27" s="355"/>
      <c r="E27" s="357"/>
      <c r="F27" s="121" t="s">
        <v>216</v>
      </c>
      <c r="G27" s="139"/>
      <c r="H27" s="379"/>
      <c r="I27" s="113"/>
      <c r="J27" s="377"/>
      <c r="K27" s="109"/>
      <c r="L27" s="379"/>
      <c r="M27" s="113"/>
      <c r="N27" s="377"/>
      <c r="O27" s="109"/>
      <c r="P27" s="379"/>
      <c r="Q27" s="113"/>
      <c r="R27" s="377"/>
      <c r="S27" s="109"/>
      <c r="T27" s="379"/>
      <c r="U27" s="169"/>
      <c r="V27" s="377"/>
      <c r="W27" s="109"/>
      <c r="X27" s="379"/>
      <c r="Y27" s="113"/>
      <c r="Z27" s="377"/>
      <c r="AA27" s="109"/>
      <c r="AB27" s="379"/>
      <c r="AC27" s="109"/>
      <c r="AD27" s="379"/>
      <c r="AE27" s="387"/>
    </row>
    <row r="28" spans="3:31" x14ac:dyDescent="0.25">
      <c r="AE28" s="95">
        <f>AVERAGE(AE16:AE23)</f>
        <v>0.92634808896313414</v>
      </c>
    </row>
  </sheetData>
  <mergeCells count="128">
    <mergeCell ref="X26:X27"/>
    <mergeCell ref="Z26:Z27"/>
    <mergeCell ref="AB26:AB27"/>
    <mergeCell ref="AD26:AD27"/>
    <mergeCell ref="AE26:AE27"/>
    <mergeCell ref="N26:N27"/>
    <mergeCell ref="P26:P27"/>
    <mergeCell ref="R26:R27"/>
    <mergeCell ref="T26:T27"/>
    <mergeCell ref="V26:V27"/>
    <mergeCell ref="D24:D25"/>
    <mergeCell ref="E24:E25"/>
    <mergeCell ref="H24:H25"/>
    <mergeCell ref="J24:J25"/>
    <mergeCell ref="L24:L25"/>
    <mergeCell ref="D26:D27"/>
    <mergeCell ref="E26:E27"/>
    <mergeCell ref="H26:H27"/>
    <mergeCell ref="J26:J27"/>
    <mergeCell ref="L26:L27"/>
    <mergeCell ref="Z22:Z23"/>
    <mergeCell ref="AB22:AB23"/>
    <mergeCell ref="AD22:AD23"/>
    <mergeCell ref="AE24:AE25"/>
    <mergeCell ref="N24:N25"/>
    <mergeCell ref="P24:P25"/>
    <mergeCell ref="R24:R25"/>
    <mergeCell ref="T24:T25"/>
    <mergeCell ref="V24:V25"/>
    <mergeCell ref="X24:X25"/>
    <mergeCell ref="Z24:Z25"/>
    <mergeCell ref="AB24:AB25"/>
    <mergeCell ref="AD24:AD25"/>
    <mergeCell ref="V22:V23"/>
    <mergeCell ref="AE22:AE23"/>
    <mergeCell ref="AE20:AE21"/>
    <mergeCell ref="T20:T21"/>
    <mergeCell ref="V20:V21"/>
    <mergeCell ref="L18:L19"/>
    <mergeCell ref="N18:N19"/>
    <mergeCell ref="P18:P19"/>
    <mergeCell ref="R18:R19"/>
    <mergeCell ref="T18:T19"/>
    <mergeCell ref="V18:V19"/>
    <mergeCell ref="AB20:AB21"/>
    <mergeCell ref="AD20:AD21"/>
    <mergeCell ref="L20:L21"/>
    <mergeCell ref="N20:N21"/>
    <mergeCell ref="P20:P21"/>
    <mergeCell ref="R20:R21"/>
    <mergeCell ref="L22:L23"/>
    <mergeCell ref="N22:N23"/>
    <mergeCell ref="P22:P23"/>
    <mergeCell ref="R22:R23"/>
    <mergeCell ref="T22:T23"/>
    <mergeCell ref="X22:X23"/>
    <mergeCell ref="C22:C23"/>
    <mergeCell ref="D22:D23"/>
    <mergeCell ref="E22:E23"/>
    <mergeCell ref="H22:H23"/>
    <mergeCell ref="J22:J23"/>
    <mergeCell ref="C20:C21"/>
    <mergeCell ref="D20:D21"/>
    <mergeCell ref="E20:E21"/>
    <mergeCell ref="H20:H21"/>
    <mergeCell ref="X16:X17"/>
    <mergeCell ref="Z16:Z17"/>
    <mergeCell ref="AB16:AB17"/>
    <mergeCell ref="X18:X19"/>
    <mergeCell ref="Z18:Z19"/>
    <mergeCell ref="AB18:AB19"/>
    <mergeCell ref="X20:X21"/>
    <mergeCell ref="Z20:Z21"/>
    <mergeCell ref="J20:J21"/>
    <mergeCell ref="AD16:AD17"/>
    <mergeCell ref="AE16:AE17"/>
    <mergeCell ref="C18:C19"/>
    <mergeCell ref="D18:D19"/>
    <mergeCell ref="E18:E19"/>
    <mergeCell ref="H18:H19"/>
    <mergeCell ref="J18:J19"/>
    <mergeCell ref="L16:L17"/>
    <mergeCell ref="N16:N17"/>
    <mergeCell ref="P16:P17"/>
    <mergeCell ref="R16:R17"/>
    <mergeCell ref="T16:T17"/>
    <mergeCell ref="V16:V17"/>
    <mergeCell ref="C16:C17"/>
    <mergeCell ref="D16:D17"/>
    <mergeCell ref="E16:E17"/>
    <mergeCell ref="H16:H17"/>
    <mergeCell ref="J16:J17"/>
    <mergeCell ref="AD18:AD19"/>
    <mergeCell ref="AE18:AE19"/>
    <mergeCell ref="AC14:AD14"/>
    <mergeCell ref="AE14:AE15"/>
    <mergeCell ref="D15:F15"/>
    <mergeCell ref="S14:T14"/>
    <mergeCell ref="U14:V14"/>
    <mergeCell ref="W14:X14"/>
    <mergeCell ref="M14:N14"/>
    <mergeCell ref="O14:P14"/>
    <mergeCell ref="Q14:R14"/>
    <mergeCell ref="Y14:Z14"/>
    <mergeCell ref="AA14:AB14"/>
    <mergeCell ref="G14:H14"/>
    <mergeCell ref="I14:J14"/>
    <mergeCell ref="K14:L14"/>
    <mergeCell ref="B8:C11"/>
    <mergeCell ref="D8:H8"/>
    <mergeCell ref="I8:K8"/>
    <mergeCell ref="D9:H9"/>
    <mergeCell ref="I9:K9"/>
    <mergeCell ref="D10:H10"/>
    <mergeCell ref="I10:K10"/>
    <mergeCell ref="D11:H11"/>
    <mergeCell ref="I11:K11"/>
    <mergeCell ref="B1:D3"/>
    <mergeCell ref="E1:P1"/>
    <mergeCell ref="Q1:S2"/>
    <mergeCell ref="E2:P2"/>
    <mergeCell ref="E3:H3"/>
    <mergeCell ref="I3:L3"/>
    <mergeCell ref="M3:P3"/>
    <mergeCell ref="Q3:S3"/>
    <mergeCell ref="B7:C7"/>
    <mergeCell ref="D7:H7"/>
    <mergeCell ref="I7:K7"/>
  </mergeCells>
  <pageMargins left="0.70866141732283472" right="0.70866141732283472" top="0.74803149606299213" bottom="0.74803149606299213" header="0.31496062992125984" footer="0.31496062992125984"/>
  <pageSetup scale="3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4"/>
  <sheetViews>
    <sheetView showGridLines="0" view="pageBreakPreview" topLeftCell="A16" zoomScale="60" zoomScaleNormal="60" workbookViewId="0">
      <selection activeCell="H18" sqref="H18:H27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  <col min="7" max="7" width="11.5703125" style="116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153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252" t="s">
        <v>48</v>
      </c>
      <c r="C8" s="480"/>
      <c r="D8" s="315" t="s">
        <v>39</v>
      </c>
      <c r="E8" s="257"/>
      <c r="F8" s="257"/>
      <c r="G8" s="257"/>
      <c r="H8" s="316"/>
      <c r="I8" s="317" t="s">
        <v>84</v>
      </c>
      <c r="J8" s="260"/>
      <c r="K8" s="318"/>
      <c r="L8" s="4" t="s">
        <v>60</v>
      </c>
      <c r="M8" s="33">
        <v>1</v>
      </c>
      <c r="N8" s="4" t="s">
        <v>67</v>
      </c>
      <c r="O8" s="14">
        <f>AE18</f>
        <v>0.97856684482566325</v>
      </c>
      <c r="P8" s="19">
        <v>0.95</v>
      </c>
      <c r="Q8" s="22">
        <v>0.93</v>
      </c>
      <c r="R8" s="25">
        <v>0.9</v>
      </c>
      <c r="S8" s="34" t="s">
        <v>103</v>
      </c>
    </row>
    <row r="9" spans="2:31" ht="39.75" customHeight="1" thickBot="1" x14ac:dyDescent="0.3">
      <c r="B9" s="336"/>
      <c r="C9" s="443"/>
      <c r="D9" s="298" t="s">
        <v>40</v>
      </c>
      <c r="E9" s="263"/>
      <c r="F9" s="263"/>
      <c r="G9" s="263"/>
      <c r="H9" s="299"/>
      <c r="I9" s="303" t="s">
        <v>41</v>
      </c>
      <c r="J9" s="266"/>
      <c r="K9" s="304"/>
      <c r="L9" s="5" t="s">
        <v>60</v>
      </c>
      <c r="M9" s="7">
        <v>0.03</v>
      </c>
      <c r="N9" s="5" t="s">
        <v>67</v>
      </c>
      <c r="O9" s="14">
        <f>AE20</f>
        <v>2.2217469201971249E-2</v>
      </c>
      <c r="P9" s="230">
        <v>0.02</v>
      </c>
      <c r="Q9" s="231">
        <v>1.4999999999999999E-2</v>
      </c>
      <c r="R9" s="26">
        <v>0.01</v>
      </c>
      <c r="S9" s="36" t="s">
        <v>103</v>
      </c>
    </row>
    <row r="10" spans="2:31" ht="39.75" hidden="1" customHeight="1" thickBot="1" x14ac:dyDescent="0.3">
      <c r="B10" s="336"/>
      <c r="C10" s="443"/>
      <c r="D10" s="298" t="s">
        <v>42</v>
      </c>
      <c r="E10" s="263"/>
      <c r="F10" s="263"/>
      <c r="G10" s="263"/>
      <c r="H10" s="299"/>
      <c r="I10" s="303" t="s">
        <v>43</v>
      </c>
      <c r="J10" s="266"/>
      <c r="K10" s="304"/>
      <c r="L10" s="5" t="s">
        <v>60</v>
      </c>
      <c r="M10" s="7">
        <v>1</v>
      </c>
      <c r="N10" s="5" t="s">
        <v>67</v>
      </c>
      <c r="O10" s="14">
        <f>AE22</f>
        <v>0</v>
      </c>
      <c r="P10" s="20">
        <v>0.9</v>
      </c>
      <c r="Q10" s="23">
        <v>0.8</v>
      </c>
      <c r="R10" s="26">
        <v>0.7</v>
      </c>
      <c r="S10" s="36" t="s">
        <v>103</v>
      </c>
    </row>
    <row r="11" spans="2:31" ht="55.5" customHeight="1" thickBot="1" x14ac:dyDescent="0.3">
      <c r="B11" s="336"/>
      <c r="C11" s="443"/>
      <c r="D11" s="298" t="s">
        <v>221</v>
      </c>
      <c r="E11" s="263"/>
      <c r="F11" s="263"/>
      <c r="G11" s="263"/>
      <c r="H11" s="299"/>
      <c r="I11" s="303" t="s">
        <v>44</v>
      </c>
      <c r="J11" s="266"/>
      <c r="K11" s="304"/>
      <c r="L11" s="5" t="s">
        <v>60</v>
      </c>
      <c r="M11" s="7">
        <v>1</v>
      </c>
      <c r="N11" s="5" t="s">
        <v>67</v>
      </c>
      <c r="O11" s="14">
        <f>AE24</f>
        <v>1</v>
      </c>
      <c r="P11" s="20">
        <v>0.95</v>
      </c>
      <c r="Q11" s="23">
        <v>0.93</v>
      </c>
      <c r="R11" s="26">
        <v>0.9</v>
      </c>
      <c r="S11" s="36" t="s">
        <v>103</v>
      </c>
    </row>
    <row r="12" spans="2:31" ht="55.5" customHeight="1" x14ac:dyDescent="0.25">
      <c r="B12" s="336"/>
      <c r="C12" s="443"/>
      <c r="D12" s="298" t="s">
        <v>45</v>
      </c>
      <c r="E12" s="263"/>
      <c r="F12" s="263"/>
      <c r="G12" s="263"/>
      <c r="H12" s="299"/>
      <c r="I12" s="303" t="s">
        <v>123</v>
      </c>
      <c r="J12" s="266"/>
      <c r="K12" s="304"/>
      <c r="L12" s="5" t="s">
        <v>60</v>
      </c>
      <c r="M12" s="7">
        <v>1</v>
      </c>
      <c r="N12" s="5" t="s">
        <v>67</v>
      </c>
      <c r="O12" s="14">
        <f>AE26</f>
        <v>0.90937500000000004</v>
      </c>
      <c r="P12" s="20">
        <v>0.95</v>
      </c>
      <c r="Q12" s="23">
        <v>0.93</v>
      </c>
      <c r="R12" s="26">
        <v>0.9</v>
      </c>
      <c r="S12" s="36" t="s">
        <v>103</v>
      </c>
    </row>
    <row r="13" spans="2:31" ht="42" hidden="1" customHeight="1" x14ac:dyDescent="0.25">
      <c r="B13" s="336"/>
      <c r="C13" s="443"/>
      <c r="D13" s="298" t="s">
        <v>45</v>
      </c>
      <c r="E13" s="263"/>
      <c r="F13" s="263"/>
      <c r="G13" s="263"/>
      <c r="H13" s="299"/>
      <c r="I13" s="303" t="s">
        <v>123</v>
      </c>
      <c r="J13" s="266"/>
      <c r="K13" s="304"/>
      <c r="L13" s="5" t="s">
        <v>60</v>
      </c>
      <c r="M13" s="7">
        <v>1</v>
      </c>
      <c r="N13" s="5" t="s">
        <v>67</v>
      </c>
      <c r="O13" s="14">
        <f>AE28</f>
        <v>0.66666666666666663</v>
      </c>
      <c r="P13" s="20">
        <v>0.9</v>
      </c>
      <c r="Q13" s="23">
        <v>0.8</v>
      </c>
      <c r="R13" s="26">
        <v>0.7</v>
      </c>
      <c r="S13" s="36" t="s">
        <v>103</v>
      </c>
    </row>
    <row r="15" spans="2:31" ht="15.75" thickBot="1" x14ac:dyDescent="0.3"/>
    <row r="16" spans="2:31" ht="15.75" thickBot="1" x14ac:dyDescent="0.3">
      <c r="G16" s="358" t="s">
        <v>127</v>
      </c>
      <c r="H16" s="359"/>
      <c r="I16" s="364" t="s">
        <v>128</v>
      </c>
      <c r="J16" s="365"/>
      <c r="K16" s="358" t="s">
        <v>129</v>
      </c>
      <c r="L16" s="359"/>
      <c r="M16" s="364" t="s">
        <v>130</v>
      </c>
      <c r="N16" s="365"/>
      <c r="O16" s="358" t="s">
        <v>131</v>
      </c>
      <c r="P16" s="359"/>
      <c r="Q16" s="364" t="s">
        <v>132</v>
      </c>
      <c r="R16" s="365"/>
      <c r="S16" s="358" t="s">
        <v>133</v>
      </c>
      <c r="T16" s="359"/>
      <c r="U16" s="364" t="s">
        <v>134</v>
      </c>
      <c r="V16" s="401"/>
      <c r="W16" s="401" t="s">
        <v>135</v>
      </c>
      <c r="X16" s="401"/>
      <c r="Y16" s="401" t="s">
        <v>136</v>
      </c>
      <c r="Z16" s="401"/>
      <c r="AA16" s="401" t="s">
        <v>137</v>
      </c>
      <c r="AB16" s="401"/>
      <c r="AC16" s="401" t="s">
        <v>138</v>
      </c>
      <c r="AD16" s="359"/>
      <c r="AE16" s="402" t="s">
        <v>146</v>
      </c>
    </row>
    <row r="17" spans="3:31" ht="15.75" thickBot="1" x14ac:dyDescent="0.3">
      <c r="D17" s="362" t="s">
        <v>1</v>
      </c>
      <c r="E17" s="363"/>
      <c r="F17" s="404"/>
      <c r="G17" s="115" t="s">
        <v>139</v>
      </c>
      <c r="H17" s="77" t="s">
        <v>140</v>
      </c>
      <c r="I17" s="78" t="s">
        <v>139</v>
      </c>
      <c r="J17" s="79" t="s">
        <v>140</v>
      </c>
      <c r="K17" s="76" t="s">
        <v>139</v>
      </c>
      <c r="L17" s="77" t="s">
        <v>140</v>
      </c>
      <c r="M17" s="78" t="s">
        <v>139</v>
      </c>
      <c r="N17" s="79" t="s">
        <v>140</v>
      </c>
      <c r="O17" s="76" t="s">
        <v>139</v>
      </c>
      <c r="P17" s="77" t="s">
        <v>140</v>
      </c>
      <c r="Q17" s="78" t="s">
        <v>139</v>
      </c>
      <c r="R17" s="79" t="s">
        <v>140</v>
      </c>
      <c r="S17" s="76" t="s">
        <v>139</v>
      </c>
      <c r="T17" s="77" t="s">
        <v>140</v>
      </c>
      <c r="U17" s="78" t="s">
        <v>139</v>
      </c>
      <c r="V17" s="67" t="s">
        <v>140</v>
      </c>
      <c r="W17" s="67" t="s">
        <v>139</v>
      </c>
      <c r="X17" s="67" t="s">
        <v>140</v>
      </c>
      <c r="Y17" s="67" t="s">
        <v>139</v>
      </c>
      <c r="Z17" s="67" t="s">
        <v>140</v>
      </c>
      <c r="AA17" s="67" t="s">
        <v>139</v>
      </c>
      <c r="AB17" s="67" t="s">
        <v>140</v>
      </c>
      <c r="AC17" s="67" t="s">
        <v>139</v>
      </c>
      <c r="AD17" s="77" t="s">
        <v>140</v>
      </c>
      <c r="AE17" s="403"/>
    </row>
    <row r="18" spans="3:31" ht="36" x14ac:dyDescent="0.25">
      <c r="C18" s="390">
        <v>1</v>
      </c>
      <c r="D18" s="354" t="s">
        <v>39</v>
      </c>
      <c r="E18" s="405" t="s">
        <v>84</v>
      </c>
      <c r="F18" s="70" t="s">
        <v>165</v>
      </c>
      <c r="G18" s="108">
        <v>140</v>
      </c>
      <c r="H18" s="481">
        <f>+G18/G19*1</f>
        <v>0.92715231788079466</v>
      </c>
      <c r="I18" s="108">
        <v>142</v>
      </c>
      <c r="J18" s="481">
        <f>+I18/I19*1</f>
        <v>0.98611111111111116</v>
      </c>
      <c r="K18" s="108">
        <v>144</v>
      </c>
      <c r="L18" s="481">
        <f>+K18/K19*1</f>
        <v>0.99310344827586206</v>
      </c>
      <c r="M18" s="174">
        <v>142</v>
      </c>
      <c r="N18" s="481">
        <f>+M18/M19*1</f>
        <v>0.97931034482758617</v>
      </c>
      <c r="O18" s="174">
        <v>149</v>
      </c>
      <c r="P18" s="481">
        <f>+O18/O19*1</f>
        <v>1</v>
      </c>
      <c r="Q18" s="108">
        <v>146</v>
      </c>
      <c r="R18" s="481">
        <f>+Q18/Q19*1</f>
        <v>0.97986577181208057</v>
      </c>
      <c r="S18" s="174">
        <v>143</v>
      </c>
      <c r="T18" s="481">
        <f>+S18/S19*1</f>
        <v>0.95973154362416102</v>
      </c>
      <c r="U18" s="108">
        <v>146</v>
      </c>
      <c r="V18" s="481">
        <f>+U18/U19*1</f>
        <v>0.9668874172185431</v>
      </c>
      <c r="W18" s="108">
        <v>151</v>
      </c>
      <c r="X18" s="481">
        <f>+W18/W19*1</f>
        <v>1</v>
      </c>
      <c r="Y18" s="108">
        <v>153</v>
      </c>
      <c r="Z18" s="481">
        <f>+Y18/Y19*1</f>
        <v>0.99350649350649356</v>
      </c>
      <c r="AA18" s="174">
        <v>149</v>
      </c>
      <c r="AB18" s="481">
        <f>+AA18/AA19*1</f>
        <v>0.99333333333333329</v>
      </c>
      <c r="AC18" s="174">
        <v>150</v>
      </c>
      <c r="AD18" s="481">
        <f>+AC18/AC19*1</f>
        <v>0.98684210526315785</v>
      </c>
      <c r="AE18" s="243">
        <f>AVERAGE(H18,J18,L18,N18,P18,R18,T18,V18,X18,Z18)</f>
        <v>0.97856684482566325</v>
      </c>
    </row>
    <row r="19" spans="3:31" ht="52.15" customHeight="1" thickBot="1" x14ac:dyDescent="0.3">
      <c r="C19" s="390"/>
      <c r="D19" s="355"/>
      <c r="E19" s="406"/>
      <c r="F19" s="86" t="s">
        <v>166</v>
      </c>
      <c r="G19" s="109">
        <v>151</v>
      </c>
      <c r="H19" s="482"/>
      <c r="I19" s="109">
        <v>144</v>
      </c>
      <c r="J19" s="482"/>
      <c r="K19" s="109">
        <v>145</v>
      </c>
      <c r="L19" s="482"/>
      <c r="M19" s="175">
        <v>145</v>
      </c>
      <c r="N19" s="482"/>
      <c r="O19" s="175">
        <v>149</v>
      </c>
      <c r="P19" s="482"/>
      <c r="Q19" s="175">
        <v>149</v>
      </c>
      <c r="R19" s="482"/>
      <c r="S19" s="175">
        <v>149</v>
      </c>
      <c r="T19" s="482"/>
      <c r="U19" s="109">
        <v>151</v>
      </c>
      <c r="V19" s="482"/>
      <c r="W19" s="109">
        <v>151</v>
      </c>
      <c r="X19" s="482"/>
      <c r="Y19" s="109">
        <v>154</v>
      </c>
      <c r="Z19" s="482"/>
      <c r="AA19" s="175">
        <v>150</v>
      </c>
      <c r="AB19" s="482"/>
      <c r="AC19" s="175">
        <v>152</v>
      </c>
      <c r="AD19" s="482"/>
      <c r="AE19" s="245"/>
    </row>
    <row r="20" spans="3:31" ht="22.15" customHeight="1" x14ac:dyDescent="0.25">
      <c r="C20" s="390">
        <v>2</v>
      </c>
      <c r="D20" s="483" t="s">
        <v>40</v>
      </c>
      <c r="E20" s="354" t="s">
        <v>41</v>
      </c>
      <c r="F20" s="70" t="s">
        <v>167</v>
      </c>
      <c r="G20" s="176">
        <v>7</v>
      </c>
      <c r="H20" s="481">
        <f>+G20/G21*1</f>
        <v>0.05</v>
      </c>
      <c r="I20" s="112">
        <v>4</v>
      </c>
      <c r="J20" s="481">
        <f>+I20/I21*1</f>
        <v>2.8169014084507043E-2</v>
      </c>
      <c r="K20" s="108">
        <v>2</v>
      </c>
      <c r="L20" s="481">
        <f>+K20/K21*1</f>
        <v>1.3888888888888888E-2</v>
      </c>
      <c r="M20" s="85">
        <v>3</v>
      </c>
      <c r="N20" s="481">
        <f>+M20/M21*1</f>
        <v>2.097902097902098E-2</v>
      </c>
      <c r="O20" s="185">
        <v>1</v>
      </c>
      <c r="P20" s="481">
        <f>+O20/O21*1</f>
        <v>6.7114093959731542E-3</v>
      </c>
      <c r="Q20" s="112">
        <v>5</v>
      </c>
      <c r="R20" s="481">
        <f>+Q20/Q21*1</f>
        <v>3.4246575342465752E-2</v>
      </c>
      <c r="S20" s="108">
        <v>5</v>
      </c>
      <c r="T20" s="481">
        <f>+S20/S21*1</f>
        <v>3.4246575342465752E-2</v>
      </c>
      <c r="U20" s="176">
        <v>4</v>
      </c>
      <c r="V20" s="481">
        <f>+U20/U21*1</f>
        <v>2.7397260273972601E-2</v>
      </c>
      <c r="W20" s="112">
        <v>0</v>
      </c>
      <c r="X20" s="481">
        <f>+W20/W21*1</f>
        <v>0</v>
      </c>
      <c r="Y20" s="108">
        <v>1</v>
      </c>
      <c r="Z20" s="481">
        <f>+Y20/Y21*1</f>
        <v>6.5359477124183009E-3</v>
      </c>
      <c r="AA20" s="85">
        <v>5</v>
      </c>
      <c r="AB20" s="481">
        <f>+AA20/AA21*1</f>
        <v>3.3557046979865772E-2</v>
      </c>
      <c r="AC20" s="84">
        <v>1</v>
      </c>
      <c r="AD20" s="481">
        <f>+AC20/AC21*1</f>
        <v>6.6666666666666671E-3</v>
      </c>
      <c r="AE20" s="243">
        <f>AVERAGE(H20,J20,L20,N20,P20,R20,T20,V20,X20,Z20)</f>
        <v>2.2217469201971249E-2</v>
      </c>
    </row>
    <row r="21" spans="3:31" ht="51" customHeight="1" thickBot="1" x14ac:dyDescent="0.3">
      <c r="C21" s="390"/>
      <c r="D21" s="484"/>
      <c r="E21" s="355"/>
      <c r="F21" s="86" t="s">
        <v>168</v>
      </c>
      <c r="G21" s="177">
        <v>140</v>
      </c>
      <c r="H21" s="482"/>
      <c r="I21" s="177">
        <v>142</v>
      </c>
      <c r="J21" s="482"/>
      <c r="K21" s="177">
        <v>144</v>
      </c>
      <c r="L21" s="482"/>
      <c r="M21" s="177">
        <v>143</v>
      </c>
      <c r="N21" s="482"/>
      <c r="O21" s="177">
        <v>149</v>
      </c>
      <c r="P21" s="482"/>
      <c r="Q21" s="188">
        <v>146</v>
      </c>
      <c r="R21" s="482"/>
      <c r="S21" s="188">
        <v>146</v>
      </c>
      <c r="T21" s="482"/>
      <c r="U21" s="177">
        <v>146</v>
      </c>
      <c r="V21" s="482"/>
      <c r="W21" s="177">
        <v>151</v>
      </c>
      <c r="X21" s="482"/>
      <c r="Y21" s="177">
        <v>153</v>
      </c>
      <c r="Z21" s="482"/>
      <c r="AA21" s="177">
        <v>149</v>
      </c>
      <c r="AB21" s="482"/>
      <c r="AC21" s="177">
        <v>150</v>
      </c>
      <c r="AD21" s="482"/>
      <c r="AE21" s="245"/>
    </row>
    <row r="22" spans="3:31" ht="29.45" hidden="1" customHeight="1" x14ac:dyDescent="0.25">
      <c r="C22" s="390">
        <v>3</v>
      </c>
      <c r="D22" s="354" t="s">
        <v>42</v>
      </c>
      <c r="E22" s="356" t="s">
        <v>43</v>
      </c>
      <c r="F22" s="70" t="s">
        <v>169</v>
      </c>
      <c r="G22" s="176"/>
      <c r="H22" s="481" t="e">
        <f>+G23/G22*1</f>
        <v>#DIV/0!</v>
      </c>
      <c r="I22" s="112"/>
      <c r="J22" s="481" t="e">
        <f>+I23/I22*1</f>
        <v>#DIV/0!</v>
      </c>
      <c r="K22" s="108"/>
      <c r="L22" s="481" t="e">
        <f>+K23/K22*1</f>
        <v>#DIV/0!</v>
      </c>
      <c r="M22" s="85"/>
      <c r="N22" s="481" t="e">
        <f>+M23/M22*1</f>
        <v>#DIV/0!</v>
      </c>
      <c r="O22" s="84"/>
      <c r="P22" s="481" t="e">
        <f>+O23/O22*1</f>
        <v>#DIV/0!</v>
      </c>
      <c r="Q22" s="85"/>
      <c r="R22" s="481" t="e">
        <f>+Q23/Q22*1</f>
        <v>#DIV/0!</v>
      </c>
      <c r="S22" s="84"/>
      <c r="T22" s="481" t="e">
        <f>+S23/S22*1</f>
        <v>#DIV/0!</v>
      </c>
      <c r="U22" s="176"/>
      <c r="V22" s="481" t="e">
        <f>+U23/U22*1</f>
        <v>#DIV/0!</v>
      </c>
      <c r="W22" s="112"/>
      <c r="X22" s="481" t="e">
        <f>+W23/W22*1</f>
        <v>#DIV/0!</v>
      </c>
      <c r="Y22" s="108"/>
      <c r="Z22" s="481" t="e">
        <f>+Y23/Y22*1</f>
        <v>#DIV/0!</v>
      </c>
      <c r="AA22" s="85"/>
      <c r="AB22" s="481" t="e">
        <f>+AA23/AA22*1</f>
        <v>#DIV/0!</v>
      </c>
      <c r="AC22" s="84"/>
      <c r="AD22" s="481" t="e">
        <f>+AC23/AC22*1</f>
        <v>#DIV/0!</v>
      </c>
      <c r="AE22" s="243">
        <v>0</v>
      </c>
    </row>
    <row r="23" spans="3:31" ht="24.6" hidden="1" customHeight="1" thickBot="1" x14ac:dyDescent="0.3">
      <c r="C23" s="390"/>
      <c r="D23" s="355"/>
      <c r="E23" s="357"/>
      <c r="F23" s="86" t="s">
        <v>170</v>
      </c>
      <c r="G23" s="177"/>
      <c r="H23" s="482"/>
      <c r="I23" s="113"/>
      <c r="J23" s="482"/>
      <c r="K23" s="109"/>
      <c r="L23" s="482"/>
      <c r="M23" s="73"/>
      <c r="N23" s="482"/>
      <c r="O23" s="72"/>
      <c r="P23" s="482"/>
      <c r="Q23" s="73"/>
      <c r="R23" s="482"/>
      <c r="S23" s="72"/>
      <c r="T23" s="482"/>
      <c r="U23" s="177"/>
      <c r="V23" s="482"/>
      <c r="W23" s="113"/>
      <c r="X23" s="482"/>
      <c r="Y23" s="109"/>
      <c r="Z23" s="482"/>
      <c r="AA23" s="73"/>
      <c r="AB23" s="482"/>
      <c r="AC23" s="72"/>
      <c r="AD23" s="482"/>
      <c r="AE23" s="245"/>
    </row>
    <row r="24" spans="3:31" ht="27.6" customHeight="1" x14ac:dyDescent="0.25">
      <c r="C24" s="390">
        <v>3</v>
      </c>
      <c r="D24" s="354" t="s">
        <v>221</v>
      </c>
      <c r="E24" s="368" t="s">
        <v>123</v>
      </c>
      <c r="F24" s="80" t="s">
        <v>171</v>
      </c>
      <c r="G24" s="178">
        <v>1</v>
      </c>
      <c r="H24" s="481">
        <f>+G24/G25*1</f>
        <v>1</v>
      </c>
      <c r="I24" s="110">
        <v>1</v>
      </c>
      <c r="J24" s="481">
        <f>+I24/I25*1</f>
        <v>1</v>
      </c>
      <c r="K24" s="114">
        <v>2</v>
      </c>
      <c r="L24" s="481">
        <f>+K24/K25*1</f>
        <v>1</v>
      </c>
      <c r="M24" s="110">
        <v>3</v>
      </c>
      <c r="N24" s="481">
        <f>+M24/M25*1</f>
        <v>1</v>
      </c>
      <c r="O24" s="114">
        <v>3</v>
      </c>
      <c r="P24" s="481">
        <f>+O24/O25*1</f>
        <v>1</v>
      </c>
      <c r="Q24" s="110">
        <v>3</v>
      </c>
      <c r="R24" s="481">
        <f>+Q24/Q25*1</f>
        <v>1</v>
      </c>
      <c r="S24" s="114">
        <v>3</v>
      </c>
      <c r="T24" s="481">
        <f>+S24/S25*1</f>
        <v>1</v>
      </c>
      <c r="U24" s="178">
        <v>1</v>
      </c>
      <c r="V24" s="481">
        <f>+U24/U25*1</f>
        <v>1</v>
      </c>
      <c r="W24" s="110">
        <v>4</v>
      </c>
      <c r="X24" s="481">
        <f>+W24/W25*1</f>
        <v>1</v>
      </c>
      <c r="Y24" s="114">
        <v>4</v>
      </c>
      <c r="Z24" s="481">
        <f>+Y24/Y25*1</f>
        <v>1</v>
      </c>
      <c r="AA24" s="110">
        <v>4</v>
      </c>
      <c r="AB24" s="481">
        <f>+AA24/AA25*1</f>
        <v>1</v>
      </c>
      <c r="AC24" s="114">
        <v>4</v>
      </c>
      <c r="AD24" s="481">
        <f>+AC24/AC25*1</f>
        <v>1</v>
      </c>
      <c r="AE24" s="243">
        <f>AVERAGE(H24,J24,L24,N24,P24,R24,T24,V24,X24,Z24)</f>
        <v>1</v>
      </c>
    </row>
    <row r="25" spans="3:31" ht="33" customHeight="1" thickBot="1" x14ac:dyDescent="0.3">
      <c r="C25" s="390"/>
      <c r="D25" s="355"/>
      <c r="E25" s="369"/>
      <c r="F25" s="87" t="s">
        <v>172</v>
      </c>
      <c r="G25" s="179">
        <v>1</v>
      </c>
      <c r="H25" s="482"/>
      <c r="I25" s="111">
        <v>1</v>
      </c>
      <c r="J25" s="482"/>
      <c r="K25" s="115">
        <v>2</v>
      </c>
      <c r="L25" s="482"/>
      <c r="M25" s="111">
        <v>3</v>
      </c>
      <c r="N25" s="482"/>
      <c r="O25" s="115">
        <v>3</v>
      </c>
      <c r="P25" s="482"/>
      <c r="Q25" s="111">
        <v>3</v>
      </c>
      <c r="R25" s="482"/>
      <c r="S25" s="115">
        <v>3</v>
      </c>
      <c r="T25" s="482"/>
      <c r="U25" s="179">
        <v>1</v>
      </c>
      <c r="V25" s="482"/>
      <c r="W25" s="111">
        <v>4</v>
      </c>
      <c r="X25" s="482"/>
      <c r="Y25" s="115">
        <v>4</v>
      </c>
      <c r="Z25" s="482"/>
      <c r="AA25" s="111">
        <v>4</v>
      </c>
      <c r="AB25" s="482"/>
      <c r="AC25" s="115">
        <v>4</v>
      </c>
      <c r="AD25" s="482"/>
      <c r="AE25" s="245"/>
    </row>
    <row r="26" spans="3:31" ht="36" x14ac:dyDescent="0.25">
      <c r="C26" s="390">
        <v>4</v>
      </c>
      <c r="D26" s="354" t="s">
        <v>45</v>
      </c>
      <c r="E26" s="356" t="s">
        <v>123</v>
      </c>
      <c r="F26" s="70" t="s">
        <v>171</v>
      </c>
      <c r="G26" s="176">
        <v>1</v>
      </c>
      <c r="H26" s="481">
        <f>+G26/G27*1</f>
        <v>1</v>
      </c>
      <c r="I26" s="112">
        <v>1</v>
      </c>
      <c r="J26" s="481">
        <f>+I26/I27*1</f>
        <v>1</v>
      </c>
      <c r="K26" s="108">
        <v>2</v>
      </c>
      <c r="L26" s="481">
        <f>+K26/K27*1</f>
        <v>1</v>
      </c>
      <c r="M26" s="112">
        <v>3</v>
      </c>
      <c r="N26" s="481">
        <f>+M26/M27*1</f>
        <v>1</v>
      </c>
      <c r="O26" s="108">
        <v>3</v>
      </c>
      <c r="P26" s="481">
        <f>+O26/O27*1</f>
        <v>1</v>
      </c>
      <c r="Q26" s="112">
        <v>3</v>
      </c>
      <c r="R26" s="481">
        <f>+Q26/Q27*1</f>
        <v>1</v>
      </c>
      <c r="S26" s="108">
        <v>2</v>
      </c>
      <c r="T26" s="481">
        <f>+S26/S27*1</f>
        <v>1</v>
      </c>
      <c r="U26" s="176">
        <v>0</v>
      </c>
      <c r="V26" s="481">
        <v>0</v>
      </c>
      <c r="W26" s="112">
        <v>4</v>
      </c>
      <c r="X26" s="481">
        <f>+W26/W27*1</f>
        <v>1</v>
      </c>
      <c r="Y26" s="108">
        <v>4</v>
      </c>
      <c r="Z26" s="481">
        <f>+Y26/Y27*1</f>
        <v>1</v>
      </c>
      <c r="AA26" s="112">
        <v>0</v>
      </c>
      <c r="AB26" s="481">
        <v>0</v>
      </c>
      <c r="AC26" s="108">
        <v>3</v>
      </c>
      <c r="AD26" s="481">
        <f>+AC26/AC27*1</f>
        <v>9.375E-2</v>
      </c>
      <c r="AE26" s="243">
        <f>AVERAGE(H26,J26,L26,N26,P26,R26,T26,X26,Z26,AD26)</f>
        <v>0.90937500000000004</v>
      </c>
    </row>
    <row r="27" spans="3:31" ht="57.6" customHeight="1" thickBot="1" x14ac:dyDescent="0.3">
      <c r="C27" s="390"/>
      <c r="D27" s="355"/>
      <c r="E27" s="357"/>
      <c r="F27" s="71" t="s">
        <v>172</v>
      </c>
      <c r="G27" s="109">
        <v>1</v>
      </c>
      <c r="H27" s="482"/>
      <c r="I27" s="113">
        <v>1</v>
      </c>
      <c r="J27" s="482"/>
      <c r="K27" s="109">
        <v>2</v>
      </c>
      <c r="L27" s="482"/>
      <c r="M27" s="113">
        <v>3</v>
      </c>
      <c r="N27" s="482"/>
      <c r="O27" s="109">
        <v>3</v>
      </c>
      <c r="P27" s="482"/>
      <c r="Q27" s="113">
        <v>3</v>
      </c>
      <c r="R27" s="482"/>
      <c r="S27" s="109">
        <v>2</v>
      </c>
      <c r="T27" s="482"/>
      <c r="U27" s="109">
        <v>0</v>
      </c>
      <c r="V27" s="482"/>
      <c r="W27" s="113">
        <v>4</v>
      </c>
      <c r="X27" s="482"/>
      <c r="Y27" s="109">
        <v>4</v>
      </c>
      <c r="Z27" s="482"/>
      <c r="AA27" s="113">
        <v>0</v>
      </c>
      <c r="AB27" s="482"/>
      <c r="AC27" s="109">
        <v>32</v>
      </c>
      <c r="AD27" s="482"/>
      <c r="AE27" s="245"/>
    </row>
    <row r="28" spans="3:31" ht="57" hidden="1" customHeight="1" x14ac:dyDescent="0.25">
      <c r="C28" s="390">
        <v>6</v>
      </c>
      <c r="D28" s="354" t="s">
        <v>46</v>
      </c>
      <c r="E28" s="356" t="s">
        <v>47</v>
      </c>
      <c r="F28" s="70" t="s">
        <v>173</v>
      </c>
      <c r="G28" s="93">
        <v>0</v>
      </c>
      <c r="H28" s="378">
        <v>0</v>
      </c>
      <c r="I28" s="112">
        <v>1</v>
      </c>
      <c r="J28" s="376">
        <f>+I28/I29*1</f>
        <v>1</v>
      </c>
      <c r="K28" s="108">
        <v>0</v>
      </c>
      <c r="L28" s="378">
        <v>0</v>
      </c>
      <c r="M28" s="112">
        <v>1</v>
      </c>
      <c r="N28" s="376">
        <f>+M28/M29*1</f>
        <v>1</v>
      </c>
      <c r="O28" s="108">
        <v>1</v>
      </c>
      <c r="P28" s="378">
        <f>+O28/O29*1</f>
        <v>1</v>
      </c>
      <c r="Q28" s="112">
        <v>1</v>
      </c>
      <c r="R28" s="376">
        <f>+Q28/Q29*1</f>
        <v>1</v>
      </c>
      <c r="S28" s="108">
        <v>2</v>
      </c>
      <c r="T28" s="378">
        <f>+S29/S28*1</f>
        <v>1</v>
      </c>
      <c r="U28" s="133">
        <v>0</v>
      </c>
      <c r="V28" s="378">
        <v>0</v>
      </c>
      <c r="W28" s="112">
        <v>1</v>
      </c>
      <c r="X28" s="376">
        <f>+W28/W29*1</f>
        <v>1</v>
      </c>
      <c r="Y28" s="108">
        <v>0</v>
      </c>
      <c r="Z28" s="378">
        <v>0</v>
      </c>
      <c r="AA28" s="112">
        <v>1</v>
      </c>
      <c r="AB28" s="376">
        <f>+AA28/AA29*1</f>
        <v>1</v>
      </c>
      <c r="AC28" s="108">
        <v>1</v>
      </c>
      <c r="AD28" s="378">
        <f>+AC28/AC29*1</f>
        <v>1</v>
      </c>
      <c r="AE28" s="386">
        <f t="shared" ref="AE28" si="0">AVERAGE(H28,J28,L28,N28,P28,R28,T28,V28,X28,Z28,AB28,AD28)</f>
        <v>0.66666666666666663</v>
      </c>
    </row>
    <row r="29" spans="3:31" ht="55.15" hidden="1" customHeight="1" thickBot="1" x14ac:dyDescent="0.3">
      <c r="C29" s="390"/>
      <c r="D29" s="355"/>
      <c r="E29" s="357"/>
      <c r="F29" s="71" t="s">
        <v>174</v>
      </c>
      <c r="G29" s="109">
        <v>0</v>
      </c>
      <c r="H29" s="379"/>
      <c r="I29" s="113">
        <v>1</v>
      </c>
      <c r="J29" s="377"/>
      <c r="K29" s="109">
        <v>0</v>
      </c>
      <c r="L29" s="379"/>
      <c r="M29" s="113">
        <v>1</v>
      </c>
      <c r="N29" s="377"/>
      <c r="O29" s="109">
        <v>1</v>
      </c>
      <c r="P29" s="379"/>
      <c r="Q29" s="113">
        <v>1</v>
      </c>
      <c r="R29" s="377"/>
      <c r="S29" s="109">
        <v>2</v>
      </c>
      <c r="T29" s="379"/>
      <c r="U29" s="109">
        <v>0</v>
      </c>
      <c r="V29" s="379"/>
      <c r="W29" s="113">
        <v>1</v>
      </c>
      <c r="X29" s="377"/>
      <c r="Y29" s="109">
        <v>0</v>
      </c>
      <c r="Z29" s="379"/>
      <c r="AA29" s="113">
        <v>1</v>
      </c>
      <c r="AB29" s="377"/>
      <c r="AC29" s="109">
        <v>1</v>
      </c>
      <c r="AD29" s="379"/>
      <c r="AE29" s="391"/>
    </row>
    <row r="30" spans="3:31" ht="45.6" hidden="1" customHeight="1" x14ac:dyDescent="0.25">
      <c r="C30" s="158">
        <v>7</v>
      </c>
      <c r="D30" s="392" t="s">
        <v>209</v>
      </c>
      <c r="E30" s="394" t="s">
        <v>206</v>
      </c>
      <c r="F30" s="117" t="s">
        <v>213</v>
      </c>
      <c r="G30" s="140"/>
      <c r="H30" s="378" t="e">
        <f>+G31/G30*1</f>
        <v>#DIV/0!</v>
      </c>
      <c r="I30" s="112"/>
      <c r="J30" s="376" t="e">
        <f>+I31/I30*1</f>
        <v>#DIV/0!</v>
      </c>
      <c r="K30" s="108"/>
      <c r="L30" s="378" t="e">
        <f>+K31/K30*1</f>
        <v>#DIV/0!</v>
      </c>
      <c r="M30" s="112"/>
      <c r="N30" s="376" t="e">
        <f>+M31/M30*1</f>
        <v>#DIV/0!</v>
      </c>
      <c r="O30" s="108"/>
      <c r="P30" s="378" t="e">
        <f>+O31/O30*1</f>
        <v>#DIV/0!</v>
      </c>
      <c r="Q30" s="112"/>
      <c r="R30" s="376" t="e">
        <f>+Q31/Q30*1</f>
        <v>#DIV/0!</v>
      </c>
      <c r="S30" s="108"/>
      <c r="T30" s="378" t="e">
        <f>+S31/S30*1</f>
        <v>#DIV/0!</v>
      </c>
      <c r="U30" s="167"/>
      <c r="V30" s="376" t="e">
        <f>+U31/U30*1</f>
        <v>#DIV/0!</v>
      </c>
      <c r="W30" s="108"/>
      <c r="X30" s="378" t="e">
        <f>+W31/W30*1</f>
        <v>#DIV/0!</v>
      </c>
      <c r="Y30" s="112"/>
      <c r="Z30" s="376" t="e">
        <f>+Y31/Y30*1</f>
        <v>#DIV/0!</v>
      </c>
      <c r="AA30" s="108"/>
      <c r="AB30" s="378" t="e">
        <f>+AA31/AA30*1</f>
        <v>#DIV/0!</v>
      </c>
      <c r="AC30" s="108"/>
      <c r="AD30" s="378" t="e">
        <f>+AC31/AC30*1</f>
        <v>#DIV/0!</v>
      </c>
      <c r="AE30" s="386" t="e">
        <f>AVERAGE(H30,J30,L30,N30,P30,R30,T30,V30,X30,Z30,AB30,AD30)</f>
        <v>#DIV/0!</v>
      </c>
    </row>
    <row r="31" spans="3:31" ht="24.75" hidden="1" thickBot="1" x14ac:dyDescent="0.3">
      <c r="C31" s="158"/>
      <c r="D31" s="393"/>
      <c r="E31" s="395"/>
      <c r="F31" s="159" t="s">
        <v>214</v>
      </c>
      <c r="G31" s="160"/>
      <c r="H31" s="371"/>
      <c r="I31" s="161"/>
      <c r="J31" s="375"/>
      <c r="K31" s="162"/>
      <c r="L31" s="371"/>
      <c r="M31" s="161"/>
      <c r="N31" s="375"/>
      <c r="O31" s="162"/>
      <c r="P31" s="371"/>
      <c r="Q31" s="161"/>
      <c r="R31" s="375"/>
      <c r="S31" s="162"/>
      <c r="T31" s="371"/>
      <c r="U31" s="170"/>
      <c r="V31" s="375"/>
      <c r="W31" s="162"/>
      <c r="X31" s="371"/>
      <c r="Y31" s="161"/>
      <c r="Z31" s="375"/>
      <c r="AA31" s="162"/>
      <c r="AB31" s="371"/>
      <c r="AC31" s="162"/>
      <c r="AD31" s="371"/>
      <c r="AE31" s="391"/>
    </row>
    <row r="32" spans="3:31" ht="36" hidden="1" customHeight="1" x14ac:dyDescent="0.25">
      <c r="C32" s="163">
        <v>8</v>
      </c>
      <c r="D32" s="354" t="s">
        <v>207</v>
      </c>
      <c r="E32" s="356" t="s">
        <v>208</v>
      </c>
      <c r="F32" s="164" t="s">
        <v>215</v>
      </c>
      <c r="G32" s="138"/>
      <c r="H32" s="378" t="e">
        <f>+G33/G32*1</f>
        <v>#DIV/0!</v>
      </c>
      <c r="I32" s="112"/>
      <c r="J32" s="376" t="e">
        <f>+I33/I32*1</f>
        <v>#DIV/0!</v>
      </c>
      <c r="K32" s="108"/>
      <c r="L32" s="378" t="e">
        <f>+K33/K32*1</f>
        <v>#DIV/0!</v>
      </c>
      <c r="M32" s="112"/>
      <c r="N32" s="376" t="e">
        <f>+M33/M32*1</f>
        <v>#DIV/0!</v>
      </c>
      <c r="O32" s="108"/>
      <c r="P32" s="378" t="e">
        <f>+O33/O32*1</f>
        <v>#DIV/0!</v>
      </c>
      <c r="Q32" s="112"/>
      <c r="R32" s="376" t="e">
        <f>+Q33/Q32*1</f>
        <v>#DIV/0!</v>
      </c>
      <c r="S32" s="108"/>
      <c r="T32" s="378" t="e">
        <f>+S33/S32*1</f>
        <v>#DIV/0!</v>
      </c>
      <c r="U32" s="171"/>
      <c r="V32" s="376" t="e">
        <f>+U33/U32*1</f>
        <v>#DIV/0!</v>
      </c>
      <c r="W32" s="108"/>
      <c r="X32" s="378" t="e">
        <f>+W33/W32*1</f>
        <v>#DIV/0!</v>
      </c>
      <c r="Y32" s="112"/>
      <c r="Z32" s="376" t="e">
        <f>+Y33/Y32*1</f>
        <v>#DIV/0!</v>
      </c>
      <c r="AA32" s="108"/>
      <c r="AB32" s="378" t="e">
        <f>+AA33/AA32*1</f>
        <v>#DIV/0!</v>
      </c>
      <c r="AC32" s="108"/>
      <c r="AD32" s="378" t="e">
        <f>+AC33/AC32*1</f>
        <v>#DIV/0!</v>
      </c>
      <c r="AE32" s="386" t="e">
        <f>AVERAGE(H32,J32,L32,N32,P32,R32,T32,V32,X32,Z32,AB32,AD32)</f>
        <v>#DIV/0!</v>
      </c>
    </row>
    <row r="33" spans="3:31" ht="30.6" hidden="1" customHeight="1" thickBot="1" x14ac:dyDescent="0.3">
      <c r="C33" s="163"/>
      <c r="D33" s="355"/>
      <c r="E33" s="357"/>
      <c r="F33" s="121" t="s">
        <v>216</v>
      </c>
      <c r="G33" s="139"/>
      <c r="H33" s="379"/>
      <c r="I33" s="113"/>
      <c r="J33" s="377"/>
      <c r="K33" s="109"/>
      <c r="L33" s="379"/>
      <c r="M33" s="113"/>
      <c r="N33" s="377"/>
      <c r="O33" s="109"/>
      <c r="P33" s="379"/>
      <c r="Q33" s="113"/>
      <c r="R33" s="377"/>
      <c r="S33" s="109"/>
      <c r="T33" s="379"/>
      <c r="U33" s="169"/>
      <c r="V33" s="377"/>
      <c r="W33" s="109"/>
      <c r="X33" s="379"/>
      <c r="Y33" s="113"/>
      <c r="Z33" s="377"/>
      <c r="AA33" s="109"/>
      <c r="AB33" s="379"/>
      <c r="AC33" s="109"/>
      <c r="AD33" s="379"/>
      <c r="AE33" s="387"/>
    </row>
    <row r="34" spans="3:31" x14ac:dyDescent="0.25">
      <c r="AE34" s="95">
        <f>AVERAGE(AE18,AE20,AE24,AE26)</f>
        <v>0.72753982850690857</v>
      </c>
    </row>
  </sheetData>
  <mergeCells count="164">
    <mergeCell ref="V32:V33"/>
    <mergeCell ref="X32:X33"/>
    <mergeCell ref="Z32:Z33"/>
    <mergeCell ref="AB32:AB33"/>
    <mergeCell ref="AD32:AD33"/>
    <mergeCell ref="AE32:AE33"/>
    <mergeCell ref="D30:D31"/>
    <mergeCell ref="E30:E31"/>
    <mergeCell ref="H30:H31"/>
    <mergeCell ref="D32:D33"/>
    <mergeCell ref="E32:E33"/>
    <mergeCell ref="H32:H33"/>
    <mergeCell ref="J32:J33"/>
    <mergeCell ref="L32:L33"/>
    <mergeCell ref="N32:N33"/>
    <mergeCell ref="P32:P33"/>
    <mergeCell ref="R32:R33"/>
    <mergeCell ref="T32:T33"/>
    <mergeCell ref="J30:J31"/>
    <mergeCell ref="L30:L31"/>
    <mergeCell ref="N30:N31"/>
    <mergeCell ref="P30:P31"/>
    <mergeCell ref="R30:R31"/>
    <mergeCell ref="T30:T31"/>
    <mergeCell ref="AE26:AE27"/>
    <mergeCell ref="T26:T27"/>
    <mergeCell ref="V26:V27"/>
    <mergeCell ref="X26:X27"/>
    <mergeCell ref="Z26:Z27"/>
    <mergeCell ref="AB26:AB27"/>
    <mergeCell ref="AD26:AD27"/>
    <mergeCell ref="AD28:AD29"/>
    <mergeCell ref="AE28:AE29"/>
    <mergeCell ref="V30:V31"/>
    <mergeCell ref="X30:X31"/>
    <mergeCell ref="Z30:Z31"/>
    <mergeCell ref="AB30:AB31"/>
    <mergeCell ref="AD30:AD31"/>
    <mergeCell ref="AE30:AE31"/>
    <mergeCell ref="C26:C27"/>
    <mergeCell ref="D26:D27"/>
    <mergeCell ref="E26:E27"/>
    <mergeCell ref="H26:H27"/>
    <mergeCell ref="J26:J27"/>
    <mergeCell ref="L26:L27"/>
    <mergeCell ref="X28:X29"/>
    <mergeCell ref="Z28:Z29"/>
    <mergeCell ref="AB28:AB29"/>
    <mergeCell ref="T28:T29"/>
    <mergeCell ref="V28:V29"/>
    <mergeCell ref="N26:N27"/>
    <mergeCell ref="P26:P27"/>
    <mergeCell ref="R26:R27"/>
    <mergeCell ref="L28:L29"/>
    <mergeCell ref="N28:N29"/>
    <mergeCell ref="P28:P29"/>
    <mergeCell ref="R28:R29"/>
    <mergeCell ref="E22:E23"/>
    <mergeCell ref="H22:H23"/>
    <mergeCell ref="J22:J23"/>
    <mergeCell ref="X24:X25"/>
    <mergeCell ref="Z24:Z25"/>
    <mergeCell ref="AB24:AB25"/>
    <mergeCell ref="AD24:AD25"/>
    <mergeCell ref="AE24:AE25"/>
    <mergeCell ref="T24:T25"/>
    <mergeCell ref="V24:V25"/>
    <mergeCell ref="X22:X23"/>
    <mergeCell ref="C28:C29"/>
    <mergeCell ref="D28:D29"/>
    <mergeCell ref="E28:E29"/>
    <mergeCell ref="H28:H29"/>
    <mergeCell ref="J28:J29"/>
    <mergeCell ref="L24:L25"/>
    <mergeCell ref="N24:N25"/>
    <mergeCell ref="P24:P25"/>
    <mergeCell ref="R24:R25"/>
    <mergeCell ref="C24:C25"/>
    <mergeCell ref="D24:D25"/>
    <mergeCell ref="E24:E25"/>
    <mergeCell ref="H24:H25"/>
    <mergeCell ref="J24:J25"/>
    <mergeCell ref="C22:C23"/>
    <mergeCell ref="D22:D23"/>
    <mergeCell ref="X20:X21"/>
    <mergeCell ref="Z20:Z21"/>
    <mergeCell ref="AB20:AB21"/>
    <mergeCell ref="AD20:AD21"/>
    <mergeCell ref="AE20:AE21"/>
    <mergeCell ref="T20:T21"/>
    <mergeCell ref="V20:V21"/>
    <mergeCell ref="Z22:Z23"/>
    <mergeCell ref="AB22:AB23"/>
    <mergeCell ref="AD22:AD23"/>
    <mergeCell ref="AE22:AE23"/>
    <mergeCell ref="T22:T23"/>
    <mergeCell ref="V22:V23"/>
    <mergeCell ref="C20:C21"/>
    <mergeCell ref="D20:D21"/>
    <mergeCell ref="E20:E21"/>
    <mergeCell ref="H20:H21"/>
    <mergeCell ref="J20:J21"/>
    <mergeCell ref="L22:L23"/>
    <mergeCell ref="N22:N23"/>
    <mergeCell ref="P22:P23"/>
    <mergeCell ref="R22:R23"/>
    <mergeCell ref="L20:L21"/>
    <mergeCell ref="N20:N21"/>
    <mergeCell ref="P20:P21"/>
    <mergeCell ref="R20:R21"/>
    <mergeCell ref="Y16:Z16"/>
    <mergeCell ref="AA16:AB16"/>
    <mergeCell ref="AC16:AD16"/>
    <mergeCell ref="AE16:AE17"/>
    <mergeCell ref="D17:F17"/>
    <mergeCell ref="U16:V16"/>
    <mergeCell ref="W16:X16"/>
    <mergeCell ref="X18:X19"/>
    <mergeCell ref="Z18:Z19"/>
    <mergeCell ref="AB18:AB19"/>
    <mergeCell ref="AD18:AD19"/>
    <mergeCell ref="AE18:AE19"/>
    <mergeCell ref="V18:V19"/>
    <mergeCell ref="C18:C19"/>
    <mergeCell ref="D18:D19"/>
    <mergeCell ref="E18:E19"/>
    <mergeCell ref="H18:H19"/>
    <mergeCell ref="J18:J19"/>
    <mergeCell ref="M16:N16"/>
    <mergeCell ref="O16:P16"/>
    <mergeCell ref="Q16:R16"/>
    <mergeCell ref="S16:T16"/>
    <mergeCell ref="T18:T19"/>
    <mergeCell ref="L18:L19"/>
    <mergeCell ref="N18:N19"/>
    <mergeCell ref="P18:P19"/>
    <mergeCell ref="R18:R19"/>
    <mergeCell ref="G16:H16"/>
    <mergeCell ref="I16:J16"/>
    <mergeCell ref="K16:L16"/>
    <mergeCell ref="B1:D3"/>
    <mergeCell ref="E1:P1"/>
    <mergeCell ref="Q1:S2"/>
    <mergeCell ref="E2:P2"/>
    <mergeCell ref="E3:H3"/>
    <mergeCell ref="I3:L3"/>
    <mergeCell ref="M3:P3"/>
    <mergeCell ref="Q3:S3"/>
    <mergeCell ref="D11:H11"/>
    <mergeCell ref="I11:K11"/>
    <mergeCell ref="B7:C7"/>
    <mergeCell ref="D7:H7"/>
    <mergeCell ref="I7:K7"/>
    <mergeCell ref="B8:C13"/>
    <mergeCell ref="D8:H8"/>
    <mergeCell ref="I8:K8"/>
    <mergeCell ref="D9:H9"/>
    <mergeCell ref="I9:K9"/>
    <mergeCell ref="D10:H10"/>
    <mergeCell ref="I10:K10"/>
    <mergeCell ref="D12:H12"/>
    <mergeCell ref="I12:K12"/>
    <mergeCell ref="D13:H13"/>
    <mergeCell ref="I13:K13"/>
  </mergeCells>
  <pageMargins left="0.7" right="0.7" top="0.75" bottom="0.75" header="0.3" footer="0.3"/>
  <pageSetup scale="33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2"/>
  <sheetViews>
    <sheetView showGridLines="0" topLeftCell="B1" zoomScale="60" zoomScaleNormal="60" workbookViewId="0">
      <selection activeCell="E3" sqref="E3:P3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164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218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346" t="s">
        <v>58</v>
      </c>
      <c r="C8" s="347"/>
      <c r="D8" s="315" t="s">
        <v>49</v>
      </c>
      <c r="E8" s="257"/>
      <c r="F8" s="257"/>
      <c r="G8" s="257"/>
      <c r="H8" s="257"/>
      <c r="I8" s="260" t="s">
        <v>50</v>
      </c>
      <c r="J8" s="260"/>
      <c r="K8" s="260"/>
      <c r="L8" s="48" t="s">
        <v>60</v>
      </c>
      <c r="M8" s="49">
        <v>0.8</v>
      </c>
      <c r="N8" s="48" t="s">
        <v>67</v>
      </c>
      <c r="O8" s="50">
        <f>AE14</f>
        <v>0.65107174816149571</v>
      </c>
      <c r="P8" s="51">
        <v>0.7</v>
      </c>
      <c r="Q8" s="52">
        <v>0.6</v>
      </c>
      <c r="R8" s="53">
        <v>0.5</v>
      </c>
      <c r="S8" s="54" t="s">
        <v>104</v>
      </c>
    </row>
    <row r="9" spans="2:31" ht="39.75" customHeight="1" thickBot="1" x14ac:dyDescent="0.3">
      <c r="B9" s="350"/>
      <c r="C9" s="351"/>
      <c r="D9" s="305" t="s">
        <v>51</v>
      </c>
      <c r="E9" s="293"/>
      <c r="F9" s="293"/>
      <c r="G9" s="293"/>
      <c r="H9" s="293"/>
      <c r="I9" s="296" t="s">
        <v>52</v>
      </c>
      <c r="J9" s="296"/>
      <c r="K9" s="296"/>
      <c r="L9" s="60" t="s">
        <v>60</v>
      </c>
      <c r="M9" s="61">
        <v>0.8</v>
      </c>
      <c r="N9" s="60" t="s">
        <v>67</v>
      </c>
      <c r="O9" s="50">
        <f>AE15</f>
        <v>0</v>
      </c>
      <c r="P9" s="62">
        <v>0.7</v>
      </c>
      <c r="Q9" s="63">
        <v>0.6</v>
      </c>
      <c r="R9" s="64">
        <v>0.5</v>
      </c>
      <c r="S9" s="65" t="s">
        <v>104</v>
      </c>
    </row>
    <row r="11" spans="2:31" ht="15.75" thickBot="1" x14ac:dyDescent="0.3"/>
    <row r="12" spans="2:31" ht="15.75" thickBot="1" x14ac:dyDescent="0.3">
      <c r="G12" s="358" t="s">
        <v>127</v>
      </c>
      <c r="H12" s="359"/>
      <c r="I12" s="364" t="s">
        <v>128</v>
      </c>
      <c r="J12" s="365"/>
      <c r="K12" s="358" t="s">
        <v>129</v>
      </c>
      <c r="L12" s="359"/>
      <c r="M12" s="364" t="s">
        <v>130</v>
      </c>
      <c r="N12" s="365"/>
      <c r="O12" s="358" t="s">
        <v>131</v>
      </c>
      <c r="P12" s="359"/>
      <c r="Q12" s="364" t="s">
        <v>132</v>
      </c>
      <c r="R12" s="365"/>
      <c r="S12" s="358" t="s">
        <v>133</v>
      </c>
      <c r="T12" s="359"/>
      <c r="U12" s="364" t="s">
        <v>134</v>
      </c>
      <c r="V12" s="401"/>
      <c r="W12" s="401" t="s">
        <v>135</v>
      </c>
      <c r="X12" s="401"/>
      <c r="Y12" s="401" t="s">
        <v>136</v>
      </c>
      <c r="Z12" s="401"/>
      <c r="AA12" s="401" t="s">
        <v>137</v>
      </c>
      <c r="AB12" s="401"/>
      <c r="AC12" s="401" t="s">
        <v>138</v>
      </c>
      <c r="AD12" s="359"/>
      <c r="AE12" s="402" t="s">
        <v>146</v>
      </c>
    </row>
    <row r="13" spans="2:31" ht="15.75" thickBot="1" x14ac:dyDescent="0.3">
      <c r="D13" s="362" t="s">
        <v>1</v>
      </c>
      <c r="E13" s="363"/>
      <c r="F13" s="404"/>
      <c r="G13" s="76" t="s">
        <v>139</v>
      </c>
      <c r="H13" s="77" t="s">
        <v>140</v>
      </c>
      <c r="I13" s="78" t="s">
        <v>139</v>
      </c>
      <c r="J13" s="79" t="s">
        <v>140</v>
      </c>
      <c r="K13" s="76" t="s">
        <v>139</v>
      </c>
      <c r="L13" s="77" t="s">
        <v>140</v>
      </c>
      <c r="M13" s="78" t="s">
        <v>139</v>
      </c>
      <c r="N13" s="79" t="s">
        <v>140</v>
      </c>
      <c r="O13" s="76" t="s">
        <v>139</v>
      </c>
      <c r="P13" s="77" t="s">
        <v>140</v>
      </c>
      <c r="Q13" s="78" t="s">
        <v>139</v>
      </c>
      <c r="R13" s="79" t="s">
        <v>140</v>
      </c>
      <c r="S13" s="76" t="s">
        <v>139</v>
      </c>
      <c r="T13" s="77" t="s">
        <v>140</v>
      </c>
      <c r="U13" s="78" t="s">
        <v>139</v>
      </c>
      <c r="V13" s="67" t="s">
        <v>140</v>
      </c>
      <c r="W13" s="67" t="s">
        <v>139</v>
      </c>
      <c r="X13" s="67" t="s">
        <v>140</v>
      </c>
      <c r="Y13" s="67" t="s">
        <v>139</v>
      </c>
      <c r="Z13" s="67" t="s">
        <v>140</v>
      </c>
      <c r="AA13" s="67" t="s">
        <v>139</v>
      </c>
      <c r="AB13" s="67" t="s">
        <v>140</v>
      </c>
      <c r="AC13" s="67" t="s">
        <v>139</v>
      </c>
      <c r="AD13" s="77" t="s">
        <v>140</v>
      </c>
      <c r="AE13" s="403"/>
    </row>
    <row r="14" spans="2:31" ht="26.45" customHeight="1" x14ac:dyDescent="0.25">
      <c r="C14" s="390">
        <v>1</v>
      </c>
      <c r="D14" s="354" t="s">
        <v>49</v>
      </c>
      <c r="E14" s="405" t="s">
        <v>50</v>
      </c>
      <c r="F14" s="70" t="s">
        <v>157</v>
      </c>
      <c r="G14" s="108">
        <v>125</v>
      </c>
      <c r="H14" s="378">
        <f>+G14/G15*1</f>
        <v>0.28538812785388129</v>
      </c>
      <c r="I14" s="108">
        <v>298</v>
      </c>
      <c r="J14" s="376">
        <f>+I14/I15*1</f>
        <v>0.58089668615984402</v>
      </c>
      <c r="K14" s="108">
        <v>352</v>
      </c>
      <c r="L14" s="376">
        <f>+K14/K15*1</f>
        <v>0.60585197934595525</v>
      </c>
      <c r="M14" s="108">
        <v>478</v>
      </c>
      <c r="N14" s="376">
        <f>+M14/M15*1</f>
        <v>0.69883040935672514</v>
      </c>
      <c r="O14" s="108">
        <v>498</v>
      </c>
      <c r="P14" s="376">
        <f>+O14/O15*1</f>
        <v>0.87985865724381629</v>
      </c>
      <c r="Q14" s="108">
        <v>423</v>
      </c>
      <c r="R14" s="376">
        <f>+Q14/Q15*1</f>
        <v>0.72431506849315064</v>
      </c>
      <c r="S14" s="108">
        <v>550</v>
      </c>
      <c r="T14" s="376">
        <f>+S14/S15*1</f>
        <v>0.78236130867709819</v>
      </c>
      <c r="U14" s="108">
        <v>125</v>
      </c>
      <c r="V14" s="378">
        <f>+U14/U15*1</f>
        <v>0.28538812785388129</v>
      </c>
      <c r="W14" s="108">
        <v>298</v>
      </c>
      <c r="X14" s="376">
        <f>+W14/W15*1</f>
        <v>0.58089668615984402</v>
      </c>
      <c r="Y14" s="108">
        <v>352</v>
      </c>
      <c r="Z14" s="376">
        <f>+Y14/Y15*1</f>
        <v>0.60585197934595525</v>
      </c>
      <c r="AA14" s="108">
        <v>478</v>
      </c>
      <c r="AB14" s="376">
        <f>+AA14/AA15*1</f>
        <v>0.69883040935672514</v>
      </c>
      <c r="AC14" s="108">
        <v>498</v>
      </c>
      <c r="AD14" s="376">
        <f>+AC14/AC15*1</f>
        <v>0.87985865724381629</v>
      </c>
      <c r="AE14" s="407">
        <f>AVERAGE(H14,J14,L14,N14,P14,R14,T14)</f>
        <v>0.65107174816149571</v>
      </c>
    </row>
    <row r="15" spans="2:31" ht="41.45" customHeight="1" thickBot="1" x14ac:dyDescent="0.3">
      <c r="C15" s="390"/>
      <c r="D15" s="355"/>
      <c r="E15" s="406"/>
      <c r="F15" s="86" t="s">
        <v>158</v>
      </c>
      <c r="G15" s="109">
        <v>438</v>
      </c>
      <c r="H15" s="379"/>
      <c r="I15" s="109">
        <v>513</v>
      </c>
      <c r="J15" s="377"/>
      <c r="K15" s="109">
        <v>581</v>
      </c>
      <c r="L15" s="377"/>
      <c r="M15" s="109">
        <v>684</v>
      </c>
      <c r="N15" s="377"/>
      <c r="O15" s="109">
        <v>566</v>
      </c>
      <c r="P15" s="377"/>
      <c r="Q15" s="109">
        <v>584</v>
      </c>
      <c r="R15" s="377"/>
      <c r="S15" s="109">
        <v>703</v>
      </c>
      <c r="T15" s="377"/>
      <c r="U15" s="109">
        <v>438</v>
      </c>
      <c r="V15" s="379"/>
      <c r="W15" s="109">
        <v>513</v>
      </c>
      <c r="X15" s="377"/>
      <c r="Y15" s="109">
        <v>581</v>
      </c>
      <c r="Z15" s="377"/>
      <c r="AA15" s="109">
        <v>684</v>
      </c>
      <c r="AB15" s="377"/>
      <c r="AC15" s="109">
        <v>566</v>
      </c>
      <c r="AD15" s="377"/>
      <c r="AE15" s="408"/>
    </row>
    <row r="16" spans="2:31" ht="22.15" customHeight="1" x14ac:dyDescent="0.25">
      <c r="C16" s="390">
        <v>2</v>
      </c>
      <c r="D16" s="366" t="s">
        <v>51</v>
      </c>
      <c r="E16" s="368" t="s">
        <v>52</v>
      </c>
      <c r="F16" s="80" t="s">
        <v>157</v>
      </c>
      <c r="G16" s="91">
        <v>357</v>
      </c>
      <c r="H16" s="370">
        <f>+G17/G16*1</f>
        <v>0.78431372549019607</v>
      </c>
      <c r="I16" s="110">
        <v>125</v>
      </c>
      <c r="J16" s="370">
        <f>+I16/I17*1</f>
        <v>0.44964028776978415</v>
      </c>
      <c r="K16" s="114">
        <v>98</v>
      </c>
      <c r="L16" s="370">
        <f>+K17/K16*1</f>
        <v>0.91836734693877553</v>
      </c>
      <c r="M16" s="110">
        <v>178</v>
      </c>
      <c r="N16" s="370">
        <f>+M17/M16*1</f>
        <v>0.9550561797752809</v>
      </c>
      <c r="O16" s="114">
        <v>154</v>
      </c>
      <c r="P16" s="370">
        <f>+O17/O16*1</f>
        <v>0.98701298701298701</v>
      </c>
      <c r="Q16" s="110">
        <v>93</v>
      </c>
      <c r="R16" s="370">
        <f>+Q17/Q16*1</f>
        <v>1</v>
      </c>
      <c r="S16" s="114">
        <v>178</v>
      </c>
      <c r="T16" s="370">
        <f>+S17/S16*1</f>
        <v>0.7415730337078652</v>
      </c>
      <c r="U16" s="135">
        <v>357</v>
      </c>
      <c r="V16" s="370">
        <f>+U17/U16*1</f>
        <v>0.78431372549019607</v>
      </c>
      <c r="W16" s="110">
        <v>125</v>
      </c>
      <c r="X16" s="370">
        <f>+W16/W17*1</f>
        <v>0.44964028776978415</v>
      </c>
      <c r="Y16" s="114">
        <v>98</v>
      </c>
      <c r="Z16" s="370">
        <f>+Y17/Y16*1</f>
        <v>0.91836734693877553</v>
      </c>
      <c r="AA16" s="110">
        <v>178</v>
      </c>
      <c r="AB16" s="370">
        <f>+AA17/AA16*1</f>
        <v>0.9550561797752809</v>
      </c>
      <c r="AC16" s="114">
        <v>154</v>
      </c>
      <c r="AD16" s="370">
        <f>+AC17/AC16*1</f>
        <v>0.98701298701298701</v>
      </c>
      <c r="AE16" s="407">
        <f>AVERAGE(H16,J16,L16,N16,P16,R16,T16)</f>
        <v>0.83370908009926992</v>
      </c>
    </row>
    <row r="17" spans="3:31" ht="30" customHeight="1" thickBot="1" x14ac:dyDescent="0.3">
      <c r="C17" s="390"/>
      <c r="D17" s="355"/>
      <c r="E17" s="357"/>
      <c r="F17" s="86" t="s">
        <v>159</v>
      </c>
      <c r="G17" s="94">
        <v>280</v>
      </c>
      <c r="H17" s="379"/>
      <c r="I17" s="113">
        <v>278</v>
      </c>
      <c r="J17" s="379"/>
      <c r="K17" s="109">
        <v>90</v>
      </c>
      <c r="L17" s="379"/>
      <c r="M17" s="113">
        <v>170</v>
      </c>
      <c r="N17" s="379"/>
      <c r="O17" s="109">
        <v>152</v>
      </c>
      <c r="P17" s="379"/>
      <c r="Q17" s="113">
        <v>93</v>
      </c>
      <c r="R17" s="379"/>
      <c r="S17" s="109">
        <v>132</v>
      </c>
      <c r="T17" s="379"/>
      <c r="U17" s="134">
        <v>280</v>
      </c>
      <c r="V17" s="379"/>
      <c r="W17" s="113">
        <v>278</v>
      </c>
      <c r="X17" s="379"/>
      <c r="Y17" s="109">
        <v>90</v>
      </c>
      <c r="Z17" s="379"/>
      <c r="AA17" s="113">
        <v>170</v>
      </c>
      <c r="AB17" s="379"/>
      <c r="AC17" s="109">
        <v>152</v>
      </c>
      <c r="AD17" s="379"/>
      <c r="AE17" s="408"/>
    </row>
    <row r="18" spans="3:31" ht="45.6" hidden="1" customHeight="1" x14ac:dyDescent="0.25">
      <c r="C18" s="158">
        <v>3</v>
      </c>
      <c r="D18" s="392" t="s">
        <v>209</v>
      </c>
      <c r="E18" s="394" t="s">
        <v>206</v>
      </c>
      <c r="F18" s="117" t="s">
        <v>213</v>
      </c>
      <c r="G18" s="140"/>
      <c r="H18" s="378" t="e">
        <f>+G19/G18*1</f>
        <v>#DIV/0!</v>
      </c>
      <c r="I18" s="112"/>
      <c r="J18" s="376" t="e">
        <f>+I19/I18*1</f>
        <v>#DIV/0!</v>
      </c>
      <c r="K18" s="108"/>
      <c r="L18" s="378" t="e">
        <f>+K19/K18*1</f>
        <v>#DIV/0!</v>
      </c>
      <c r="M18" s="112"/>
      <c r="N18" s="376" t="e">
        <f>+M19/M18*1</f>
        <v>#DIV/0!</v>
      </c>
      <c r="O18" s="108"/>
      <c r="P18" s="378" t="e">
        <f>+O19/O18*1</f>
        <v>#DIV/0!</v>
      </c>
      <c r="Q18" s="112"/>
      <c r="R18" s="376" t="e">
        <f>+Q19/Q18*1</f>
        <v>#DIV/0!</v>
      </c>
      <c r="S18" s="108"/>
      <c r="T18" s="378" t="e">
        <f>+S19/S18*1</f>
        <v>#DIV/0!</v>
      </c>
      <c r="U18" s="167"/>
      <c r="V18" s="376" t="e">
        <f>+U19/U18*1</f>
        <v>#DIV/0!</v>
      </c>
      <c r="W18" s="108"/>
      <c r="X18" s="378" t="e">
        <f>+W19/W18*1</f>
        <v>#DIV/0!</v>
      </c>
      <c r="Y18" s="112"/>
      <c r="Z18" s="376" t="e">
        <f>+Y19/Y18*1</f>
        <v>#DIV/0!</v>
      </c>
      <c r="AA18" s="108"/>
      <c r="AB18" s="378" t="e">
        <f>+AA19/AA18*1</f>
        <v>#DIV/0!</v>
      </c>
      <c r="AC18" s="108"/>
      <c r="AD18" s="378" t="e">
        <f>+AC19/AC18*1</f>
        <v>#DIV/0!</v>
      </c>
      <c r="AE18" s="386" t="e">
        <f>AVERAGE(H18,J18,L18,N18,P18,R18,T18,V18,X18,Z18,AB18,AD18)</f>
        <v>#DIV/0!</v>
      </c>
    </row>
    <row r="19" spans="3:31" ht="24.75" hidden="1" thickBot="1" x14ac:dyDescent="0.3">
      <c r="C19" s="158"/>
      <c r="D19" s="393"/>
      <c r="E19" s="395"/>
      <c r="F19" s="159" t="s">
        <v>214</v>
      </c>
      <c r="G19" s="160"/>
      <c r="H19" s="371"/>
      <c r="I19" s="161"/>
      <c r="J19" s="375"/>
      <c r="K19" s="162"/>
      <c r="L19" s="371"/>
      <c r="M19" s="161"/>
      <c r="N19" s="375"/>
      <c r="O19" s="162"/>
      <c r="P19" s="371"/>
      <c r="Q19" s="161"/>
      <c r="R19" s="375"/>
      <c r="S19" s="162"/>
      <c r="T19" s="371"/>
      <c r="U19" s="170"/>
      <c r="V19" s="375"/>
      <c r="W19" s="162"/>
      <c r="X19" s="371"/>
      <c r="Y19" s="161"/>
      <c r="Z19" s="375"/>
      <c r="AA19" s="162"/>
      <c r="AB19" s="371"/>
      <c r="AC19" s="162"/>
      <c r="AD19" s="371"/>
      <c r="AE19" s="391"/>
    </row>
    <row r="20" spans="3:31" ht="36" hidden="1" customHeight="1" x14ac:dyDescent="0.25">
      <c r="C20" s="163">
        <v>4</v>
      </c>
      <c r="D20" s="354" t="s">
        <v>207</v>
      </c>
      <c r="E20" s="356" t="s">
        <v>208</v>
      </c>
      <c r="F20" s="164" t="s">
        <v>215</v>
      </c>
      <c r="G20" s="138"/>
      <c r="H20" s="378" t="e">
        <f>+G21/G20*1</f>
        <v>#DIV/0!</v>
      </c>
      <c r="I20" s="112"/>
      <c r="J20" s="376" t="e">
        <f>+I21/I20*1</f>
        <v>#DIV/0!</v>
      </c>
      <c r="K20" s="108"/>
      <c r="L20" s="378" t="e">
        <f>+K21/K20*1</f>
        <v>#DIV/0!</v>
      </c>
      <c r="M20" s="112"/>
      <c r="N20" s="376" t="e">
        <f>+M21/M20*1</f>
        <v>#DIV/0!</v>
      </c>
      <c r="O20" s="108"/>
      <c r="P20" s="378" t="e">
        <f>+O21/O20*1</f>
        <v>#DIV/0!</v>
      </c>
      <c r="Q20" s="112"/>
      <c r="R20" s="376" t="e">
        <f>+Q21/Q20*1</f>
        <v>#DIV/0!</v>
      </c>
      <c r="S20" s="108"/>
      <c r="T20" s="378" t="e">
        <f>+S21/S20*1</f>
        <v>#DIV/0!</v>
      </c>
      <c r="U20" s="171"/>
      <c r="V20" s="376" t="e">
        <f>+U21/U20*1</f>
        <v>#DIV/0!</v>
      </c>
      <c r="W20" s="108"/>
      <c r="X20" s="378" t="e">
        <f>+W21/W20*1</f>
        <v>#DIV/0!</v>
      </c>
      <c r="Y20" s="112"/>
      <c r="Z20" s="376" t="e">
        <f>+Y21/Y20*1</f>
        <v>#DIV/0!</v>
      </c>
      <c r="AA20" s="108"/>
      <c r="AB20" s="378" t="e">
        <f>+AA21/AA20*1</f>
        <v>#DIV/0!</v>
      </c>
      <c r="AC20" s="108"/>
      <c r="AD20" s="378" t="e">
        <f>+AC21/AC20*1</f>
        <v>#DIV/0!</v>
      </c>
      <c r="AE20" s="386" t="e">
        <f>AVERAGE(H20,J20,L20,N20,P20,R20,T20,V20,X20,Z20,AB20,AD20)</f>
        <v>#DIV/0!</v>
      </c>
    </row>
    <row r="21" spans="3:31" ht="30.6" hidden="1" customHeight="1" thickBot="1" x14ac:dyDescent="0.3">
      <c r="C21" s="163"/>
      <c r="D21" s="355"/>
      <c r="E21" s="357"/>
      <c r="F21" s="121" t="s">
        <v>216</v>
      </c>
      <c r="G21" s="139"/>
      <c r="H21" s="379"/>
      <c r="I21" s="113"/>
      <c r="J21" s="377"/>
      <c r="K21" s="109"/>
      <c r="L21" s="379"/>
      <c r="M21" s="113"/>
      <c r="N21" s="377"/>
      <c r="O21" s="109"/>
      <c r="P21" s="379"/>
      <c r="Q21" s="113"/>
      <c r="R21" s="377"/>
      <c r="S21" s="109"/>
      <c r="T21" s="379"/>
      <c r="U21" s="169"/>
      <c r="V21" s="377"/>
      <c r="W21" s="109"/>
      <c r="X21" s="379"/>
      <c r="Y21" s="113"/>
      <c r="Z21" s="377"/>
      <c r="AA21" s="109"/>
      <c r="AB21" s="379"/>
      <c r="AC21" s="109"/>
      <c r="AD21" s="379"/>
      <c r="AE21" s="387"/>
    </row>
    <row r="22" spans="3:31" x14ac:dyDescent="0.25">
      <c r="AE22" s="95">
        <f>AVERAGE(AE14:AE17)</f>
        <v>0.74239041413038276</v>
      </c>
    </row>
  </sheetData>
  <mergeCells count="92">
    <mergeCell ref="X20:X21"/>
    <mergeCell ref="Z20:Z21"/>
    <mergeCell ref="AB20:AB21"/>
    <mergeCell ref="AD20:AD21"/>
    <mergeCell ref="AE20:AE21"/>
    <mergeCell ref="N20:N21"/>
    <mergeCell ref="P20:P21"/>
    <mergeCell ref="R20:R21"/>
    <mergeCell ref="T20:T21"/>
    <mergeCell ref="V20:V21"/>
    <mergeCell ref="D20:D21"/>
    <mergeCell ref="E20:E21"/>
    <mergeCell ref="H20:H21"/>
    <mergeCell ref="J20:J21"/>
    <mergeCell ref="L20:L21"/>
    <mergeCell ref="X18:X19"/>
    <mergeCell ref="Z18:Z19"/>
    <mergeCell ref="AB18:AB19"/>
    <mergeCell ref="AD18:AD19"/>
    <mergeCell ref="AE18:AE19"/>
    <mergeCell ref="N18:N19"/>
    <mergeCell ref="P18:P19"/>
    <mergeCell ref="R18:R19"/>
    <mergeCell ref="T18:T19"/>
    <mergeCell ref="V18:V19"/>
    <mergeCell ref="D18:D19"/>
    <mergeCell ref="E18:E19"/>
    <mergeCell ref="H18:H19"/>
    <mergeCell ref="J18:J19"/>
    <mergeCell ref="L18:L19"/>
    <mergeCell ref="AE16:AE17"/>
    <mergeCell ref="L16:L17"/>
    <mergeCell ref="N16:N17"/>
    <mergeCell ref="P16:P17"/>
    <mergeCell ref="R16:R17"/>
    <mergeCell ref="T16:T17"/>
    <mergeCell ref="V16:V17"/>
    <mergeCell ref="X14:X15"/>
    <mergeCell ref="Z14:Z15"/>
    <mergeCell ref="AB14:AB15"/>
    <mergeCell ref="AD14:AD15"/>
    <mergeCell ref="X16:X17"/>
    <mergeCell ref="Z16:Z17"/>
    <mergeCell ref="AB16:AB17"/>
    <mergeCell ref="AD16:AD17"/>
    <mergeCell ref="AE14:AE15"/>
    <mergeCell ref="C16:C17"/>
    <mergeCell ref="D16:D17"/>
    <mergeCell ref="E16:E17"/>
    <mergeCell ref="H16:H17"/>
    <mergeCell ref="J16:J17"/>
    <mergeCell ref="L14:L15"/>
    <mergeCell ref="N14:N15"/>
    <mergeCell ref="P14:P15"/>
    <mergeCell ref="R14:R15"/>
    <mergeCell ref="T14:T15"/>
    <mergeCell ref="V14:V15"/>
    <mergeCell ref="C14:C15"/>
    <mergeCell ref="D14:D15"/>
    <mergeCell ref="E14:E15"/>
    <mergeCell ref="H14:H15"/>
    <mergeCell ref="Y12:Z12"/>
    <mergeCell ref="AA12:AB12"/>
    <mergeCell ref="AC12:AD12"/>
    <mergeCell ref="AE12:AE13"/>
    <mergeCell ref="D13:F13"/>
    <mergeCell ref="U12:V12"/>
    <mergeCell ref="W12:X12"/>
    <mergeCell ref="G12:H12"/>
    <mergeCell ref="J14:J15"/>
    <mergeCell ref="M12:N12"/>
    <mergeCell ref="O12:P12"/>
    <mergeCell ref="Q12:R12"/>
    <mergeCell ref="S12:T12"/>
    <mergeCell ref="I12:J12"/>
    <mergeCell ref="K12:L12"/>
    <mergeCell ref="B7:C7"/>
    <mergeCell ref="D7:H7"/>
    <mergeCell ref="I7:K7"/>
    <mergeCell ref="B8:C9"/>
    <mergeCell ref="D8:H8"/>
    <mergeCell ref="I8:K8"/>
    <mergeCell ref="D9:H9"/>
    <mergeCell ref="I9:K9"/>
    <mergeCell ref="B1:D3"/>
    <mergeCell ref="E1:P1"/>
    <mergeCell ref="Q1:S2"/>
    <mergeCell ref="E2:P2"/>
    <mergeCell ref="E3:H3"/>
    <mergeCell ref="I3:L3"/>
    <mergeCell ref="M3:P3"/>
    <mergeCell ref="Q3:S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"/>
  <sheetViews>
    <sheetView showGridLines="0" tabSelected="1" view="pageBreakPreview" topLeftCell="J5" zoomScale="90" zoomScaleNormal="90" zoomScaleSheetLayoutView="90" workbookViewId="0">
      <selection activeCell="N79" sqref="N79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  <col min="19" max="19" width="14.8554687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154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252" t="s">
        <v>113</v>
      </c>
      <c r="C8" s="485"/>
      <c r="D8" s="257" t="s">
        <v>114</v>
      </c>
      <c r="E8" s="257"/>
      <c r="F8" s="257"/>
      <c r="G8" s="257"/>
      <c r="H8" s="257"/>
      <c r="I8" s="260" t="s">
        <v>115</v>
      </c>
      <c r="J8" s="260"/>
      <c r="K8" s="260"/>
      <c r="L8" s="48" t="s">
        <v>60</v>
      </c>
      <c r="M8" s="49">
        <v>1</v>
      </c>
      <c r="N8" s="48" t="s">
        <v>67</v>
      </c>
      <c r="O8" s="50">
        <f>AE15</f>
        <v>1</v>
      </c>
      <c r="P8" s="51">
        <v>0.95</v>
      </c>
      <c r="Q8" s="52">
        <v>0.93</v>
      </c>
      <c r="R8" s="53">
        <v>0.9</v>
      </c>
      <c r="S8" s="54" t="s">
        <v>175</v>
      </c>
    </row>
    <row r="9" spans="2:31" ht="39.75" customHeight="1" thickBot="1" x14ac:dyDescent="0.3">
      <c r="B9" s="336"/>
      <c r="C9" s="486"/>
      <c r="D9" s="263" t="s">
        <v>122</v>
      </c>
      <c r="E9" s="263"/>
      <c r="F9" s="263"/>
      <c r="G9" s="263"/>
      <c r="H9" s="263"/>
      <c r="I9" s="266" t="s">
        <v>116</v>
      </c>
      <c r="J9" s="266"/>
      <c r="K9" s="266"/>
      <c r="L9" s="47" t="s">
        <v>60</v>
      </c>
      <c r="M9" s="55">
        <v>1</v>
      </c>
      <c r="N9" s="47" t="s">
        <v>67</v>
      </c>
      <c r="O9" s="50">
        <f>AE17</f>
        <v>1</v>
      </c>
      <c r="P9" s="56">
        <v>0.95</v>
      </c>
      <c r="Q9" s="57">
        <v>0.93</v>
      </c>
      <c r="R9" s="58">
        <v>0.9</v>
      </c>
      <c r="S9" s="54" t="s">
        <v>175</v>
      </c>
    </row>
    <row r="10" spans="2:31" ht="39.75" customHeight="1" thickBot="1" x14ac:dyDescent="0.3">
      <c r="B10" s="254"/>
      <c r="C10" s="487"/>
      <c r="D10" s="293" t="s">
        <v>118</v>
      </c>
      <c r="E10" s="293"/>
      <c r="F10" s="293"/>
      <c r="G10" s="293"/>
      <c r="H10" s="293"/>
      <c r="I10" s="296" t="s">
        <v>117</v>
      </c>
      <c r="J10" s="296"/>
      <c r="K10" s="296"/>
      <c r="L10" s="60" t="s">
        <v>60</v>
      </c>
      <c r="M10" s="61">
        <v>1</v>
      </c>
      <c r="N10" s="60" t="s">
        <v>67</v>
      </c>
      <c r="O10" s="50">
        <f>AE19</f>
        <v>1</v>
      </c>
      <c r="P10" s="56">
        <v>0.95</v>
      </c>
      <c r="Q10" s="57">
        <v>0.93</v>
      </c>
      <c r="R10" s="58">
        <v>0.9</v>
      </c>
      <c r="S10" s="54" t="s">
        <v>175</v>
      </c>
    </row>
    <row r="12" spans="2:31" ht="15.75" thickBot="1" x14ac:dyDescent="0.3"/>
    <row r="13" spans="2:31" ht="15.75" thickBot="1" x14ac:dyDescent="0.3">
      <c r="G13" s="358" t="s">
        <v>127</v>
      </c>
      <c r="H13" s="359"/>
      <c r="I13" s="364" t="s">
        <v>128</v>
      </c>
      <c r="J13" s="365"/>
      <c r="K13" s="358" t="s">
        <v>129</v>
      </c>
      <c r="L13" s="359"/>
      <c r="M13" s="364" t="s">
        <v>130</v>
      </c>
      <c r="N13" s="365"/>
      <c r="O13" s="358" t="s">
        <v>131</v>
      </c>
      <c r="P13" s="359"/>
      <c r="Q13" s="364" t="s">
        <v>132</v>
      </c>
      <c r="R13" s="365"/>
      <c r="S13" s="358" t="s">
        <v>133</v>
      </c>
      <c r="T13" s="359"/>
      <c r="U13" s="364" t="s">
        <v>134</v>
      </c>
      <c r="V13" s="401"/>
      <c r="W13" s="401" t="s">
        <v>135</v>
      </c>
      <c r="X13" s="401"/>
      <c r="Y13" s="401" t="s">
        <v>136</v>
      </c>
      <c r="Z13" s="401"/>
      <c r="AA13" s="401" t="s">
        <v>137</v>
      </c>
      <c r="AB13" s="401"/>
      <c r="AC13" s="401" t="s">
        <v>138</v>
      </c>
      <c r="AD13" s="359"/>
      <c r="AE13" s="402" t="s">
        <v>146</v>
      </c>
    </row>
    <row r="14" spans="2:31" ht="15.75" thickBot="1" x14ac:dyDescent="0.3">
      <c r="D14" s="362" t="s">
        <v>1</v>
      </c>
      <c r="E14" s="363"/>
      <c r="F14" s="404"/>
      <c r="G14" s="76" t="s">
        <v>139</v>
      </c>
      <c r="H14" s="77" t="s">
        <v>140</v>
      </c>
      <c r="I14" s="78" t="s">
        <v>139</v>
      </c>
      <c r="J14" s="79" t="s">
        <v>140</v>
      </c>
      <c r="K14" s="76" t="s">
        <v>139</v>
      </c>
      <c r="L14" s="77" t="s">
        <v>140</v>
      </c>
      <c r="M14" s="78" t="s">
        <v>139</v>
      </c>
      <c r="N14" s="79" t="s">
        <v>140</v>
      </c>
      <c r="O14" s="76" t="s">
        <v>139</v>
      </c>
      <c r="P14" s="77" t="s">
        <v>140</v>
      </c>
      <c r="Q14" s="78" t="s">
        <v>139</v>
      </c>
      <c r="R14" s="79" t="s">
        <v>140</v>
      </c>
      <c r="S14" s="76" t="s">
        <v>139</v>
      </c>
      <c r="T14" s="77" t="s">
        <v>140</v>
      </c>
      <c r="U14" s="78" t="s">
        <v>139</v>
      </c>
      <c r="V14" s="67" t="s">
        <v>140</v>
      </c>
      <c r="W14" s="67" t="s">
        <v>139</v>
      </c>
      <c r="X14" s="67" t="s">
        <v>140</v>
      </c>
      <c r="Y14" s="67" t="s">
        <v>139</v>
      </c>
      <c r="Z14" s="67" t="s">
        <v>140</v>
      </c>
      <c r="AA14" s="67" t="s">
        <v>139</v>
      </c>
      <c r="AB14" s="67" t="s">
        <v>140</v>
      </c>
      <c r="AC14" s="67" t="s">
        <v>139</v>
      </c>
      <c r="AD14" s="77" t="s">
        <v>140</v>
      </c>
      <c r="AE14" s="403"/>
    </row>
    <row r="15" spans="2:31" ht="24" x14ac:dyDescent="0.25">
      <c r="C15" s="390">
        <v>1</v>
      </c>
      <c r="D15" s="354" t="s">
        <v>114</v>
      </c>
      <c r="E15" s="405" t="s">
        <v>115</v>
      </c>
      <c r="F15" s="70" t="s">
        <v>160</v>
      </c>
      <c r="G15" s="185">
        <v>47</v>
      </c>
      <c r="H15" s="481">
        <f>+G15/G16*1</f>
        <v>1</v>
      </c>
      <c r="I15" s="185">
        <v>47</v>
      </c>
      <c r="J15" s="481">
        <f>+I15/I16*1</f>
        <v>1</v>
      </c>
      <c r="K15" s="185">
        <v>47</v>
      </c>
      <c r="L15" s="481">
        <f>+K15/K16*1</f>
        <v>1</v>
      </c>
      <c r="M15" s="185">
        <v>47</v>
      </c>
      <c r="N15" s="481">
        <f>+M15/M16*1</f>
        <v>1</v>
      </c>
      <c r="O15" s="185">
        <v>47</v>
      </c>
      <c r="P15" s="481">
        <f>+O15/O16*1</f>
        <v>1</v>
      </c>
      <c r="Q15" s="185">
        <v>47</v>
      </c>
      <c r="R15" s="481">
        <f>+Q15/Q16*1</f>
        <v>1</v>
      </c>
      <c r="S15" s="185">
        <v>47</v>
      </c>
      <c r="T15" s="481">
        <f>+S15/S16*1</f>
        <v>1</v>
      </c>
      <c r="U15" s="185">
        <v>47</v>
      </c>
      <c r="V15" s="481">
        <f>+U15/U16*1</f>
        <v>1</v>
      </c>
      <c r="W15" s="185">
        <v>47</v>
      </c>
      <c r="X15" s="481">
        <f>+W15/W16*1</f>
        <v>1</v>
      </c>
      <c r="Y15" s="185">
        <v>47</v>
      </c>
      <c r="Z15" s="481">
        <f>+Y15/Y16*1</f>
        <v>1</v>
      </c>
      <c r="AA15" s="185">
        <v>47</v>
      </c>
      <c r="AB15" s="481">
        <f>+AA15/AA16*1</f>
        <v>1</v>
      </c>
      <c r="AC15" s="185">
        <v>47</v>
      </c>
      <c r="AD15" s="481">
        <f>+AC15/AC16*1</f>
        <v>1</v>
      </c>
      <c r="AE15" s="386">
        <f t="shared" ref="AE15" si="0">AVERAGE(H15,J15,L15,N15,P15,R15,T15,V15,X15,Z15,AB15,AD15)</f>
        <v>1</v>
      </c>
    </row>
    <row r="16" spans="2:31" ht="52.15" customHeight="1" thickBot="1" x14ac:dyDescent="0.3">
      <c r="C16" s="390"/>
      <c r="D16" s="355"/>
      <c r="E16" s="406"/>
      <c r="F16" s="86" t="s">
        <v>161</v>
      </c>
      <c r="G16" s="186">
        <v>47</v>
      </c>
      <c r="H16" s="482"/>
      <c r="I16" s="186">
        <v>47</v>
      </c>
      <c r="J16" s="482"/>
      <c r="K16" s="186">
        <v>47</v>
      </c>
      <c r="L16" s="482"/>
      <c r="M16" s="186">
        <v>47</v>
      </c>
      <c r="N16" s="482"/>
      <c r="O16" s="186">
        <v>47</v>
      </c>
      <c r="P16" s="482"/>
      <c r="Q16" s="186">
        <v>47</v>
      </c>
      <c r="R16" s="482"/>
      <c r="S16" s="186">
        <v>47</v>
      </c>
      <c r="T16" s="482"/>
      <c r="U16" s="186">
        <v>47</v>
      </c>
      <c r="V16" s="482"/>
      <c r="W16" s="186">
        <v>47</v>
      </c>
      <c r="X16" s="482"/>
      <c r="Y16" s="186">
        <v>47</v>
      </c>
      <c r="Z16" s="482"/>
      <c r="AA16" s="186">
        <v>47</v>
      </c>
      <c r="AB16" s="482"/>
      <c r="AC16" s="186">
        <v>47</v>
      </c>
      <c r="AD16" s="482"/>
      <c r="AE16" s="391"/>
    </row>
    <row r="17" spans="3:31" ht="22.15" customHeight="1" x14ac:dyDescent="0.25">
      <c r="C17" s="390">
        <v>2</v>
      </c>
      <c r="D17" s="366" t="s">
        <v>122</v>
      </c>
      <c r="E17" s="368" t="s">
        <v>116</v>
      </c>
      <c r="F17" s="70" t="s">
        <v>160</v>
      </c>
      <c r="G17" s="189">
        <v>48</v>
      </c>
      <c r="H17" s="481">
        <f>+G17/G18*1</f>
        <v>1</v>
      </c>
      <c r="I17" s="189">
        <v>48</v>
      </c>
      <c r="J17" s="481">
        <f>+I17/I18*1</f>
        <v>1</v>
      </c>
      <c r="K17" s="189">
        <v>48</v>
      </c>
      <c r="L17" s="481">
        <f>+K17/K18*1</f>
        <v>1</v>
      </c>
      <c r="M17" s="189">
        <v>48</v>
      </c>
      <c r="N17" s="481">
        <f>+M17/M18*1</f>
        <v>1</v>
      </c>
      <c r="O17" s="189">
        <v>48</v>
      </c>
      <c r="P17" s="481">
        <f>+O17/O18*1</f>
        <v>1</v>
      </c>
      <c r="Q17" s="189">
        <v>48</v>
      </c>
      <c r="R17" s="481">
        <f>+Q17/Q18*1</f>
        <v>1</v>
      </c>
      <c r="S17" s="189">
        <v>48</v>
      </c>
      <c r="T17" s="481">
        <f>+S17/S18*1</f>
        <v>1</v>
      </c>
      <c r="U17" s="189">
        <v>48</v>
      </c>
      <c r="V17" s="481">
        <f>+U17/U18*1</f>
        <v>1</v>
      </c>
      <c r="W17" s="189">
        <v>48</v>
      </c>
      <c r="X17" s="481">
        <f>+W17/W18*1</f>
        <v>1</v>
      </c>
      <c r="Y17" s="189">
        <v>48</v>
      </c>
      <c r="Z17" s="481">
        <f>+Y17/Y18*1</f>
        <v>1</v>
      </c>
      <c r="AA17" s="189">
        <v>48</v>
      </c>
      <c r="AB17" s="481">
        <f>+AA17/AA18*1</f>
        <v>1</v>
      </c>
      <c r="AC17" s="189">
        <v>48</v>
      </c>
      <c r="AD17" s="481">
        <f>+AC17/AC18*1</f>
        <v>1</v>
      </c>
      <c r="AE17" s="386">
        <f t="shared" ref="AE17" si="1">AVERAGE(H17,J17,L17,N17,P17,R17,T17,V17,X17,Z17,AB17,AD17)</f>
        <v>1</v>
      </c>
    </row>
    <row r="18" spans="3:31" ht="43.15" customHeight="1" thickBot="1" x14ac:dyDescent="0.3">
      <c r="C18" s="390"/>
      <c r="D18" s="367"/>
      <c r="E18" s="369"/>
      <c r="F18" s="86" t="s">
        <v>161</v>
      </c>
      <c r="G18" s="190">
        <v>48</v>
      </c>
      <c r="H18" s="482"/>
      <c r="I18" s="190">
        <v>48</v>
      </c>
      <c r="J18" s="482"/>
      <c r="K18" s="190">
        <v>48</v>
      </c>
      <c r="L18" s="482"/>
      <c r="M18" s="190">
        <v>48</v>
      </c>
      <c r="N18" s="482"/>
      <c r="O18" s="190">
        <v>48</v>
      </c>
      <c r="P18" s="482"/>
      <c r="Q18" s="190">
        <v>48</v>
      </c>
      <c r="R18" s="482"/>
      <c r="S18" s="190">
        <v>48</v>
      </c>
      <c r="T18" s="482"/>
      <c r="U18" s="190">
        <v>48</v>
      </c>
      <c r="V18" s="482"/>
      <c r="W18" s="190">
        <v>48</v>
      </c>
      <c r="X18" s="482"/>
      <c r="Y18" s="190">
        <v>48</v>
      </c>
      <c r="Z18" s="482"/>
      <c r="AA18" s="190">
        <v>48</v>
      </c>
      <c r="AB18" s="482"/>
      <c r="AC18" s="190">
        <v>48</v>
      </c>
      <c r="AD18" s="482"/>
      <c r="AE18" s="391"/>
    </row>
    <row r="19" spans="3:31" ht="22.9" customHeight="1" x14ac:dyDescent="0.25">
      <c r="C19" s="390">
        <v>3</v>
      </c>
      <c r="D19" s="354" t="s">
        <v>118</v>
      </c>
      <c r="E19" s="356" t="s">
        <v>117</v>
      </c>
      <c r="F19" s="70" t="s">
        <v>160</v>
      </c>
      <c r="G19" s="187">
        <v>1</v>
      </c>
      <c r="H19" s="481">
        <f>+G19/G20*1</f>
        <v>1</v>
      </c>
      <c r="I19" s="187">
        <v>1</v>
      </c>
      <c r="J19" s="481">
        <f>+I19/I20*1</f>
        <v>1</v>
      </c>
      <c r="K19" s="187">
        <v>1</v>
      </c>
      <c r="L19" s="481">
        <f>+K19/K20*1</f>
        <v>1</v>
      </c>
      <c r="M19" s="187">
        <v>1</v>
      </c>
      <c r="N19" s="481">
        <f>+M19/M20*1</f>
        <v>1</v>
      </c>
      <c r="O19" s="187">
        <v>1</v>
      </c>
      <c r="P19" s="481">
        <f>+O19/O20*1</f>
        <v>1</v>
      </c>
      <c r="Q19" s="187">
        <v>1</v>
      </c>
      <c r="R19" s="481">
        <f>+Q19/Q20*1</f>
        <v>1</v>
      </c>
      <c r="S19" s="187">
        <v>1</v>
      </c>
      <c r="T19" s="481">
        <f>+S19/S20*1</f>
        <v>1</v>
      </c>
      <c r="U19" s="187">
        <v>1</v>
      </c>
      <c r="V19" s="378">
        <f>+U20/U19*1</f>
        <v>1</v>
      </c>
      <c r="W19" s="187">
        <v>1</v>
      </c>
      <c r="X19" s="481">
        <f>+W19/W20*1</f>
        <v>1</v>
      </c>
      <c r="Y19" s="187">
        <v>1</v>
      </c>
      <c r="Z19" s="481">
        <f>+Y19/Y20*1</f>
        <v>1</v>
      </c>
      <c r="AA19" s="187">
        <v>1</v>
      </c>
      <c r="AB19" s="481">
        <f>+AA19/AA20*1</f>
        <v>1</v>
      </c>
      <c r="AC19" s="187">
        <v>1</v>
      </c>
      <c r="AD19" s="481">
        <f>+AC19/AC20*1</f>
        <v>1</v>
      </c>
      <c r="AE19" s="407">
        <f t="shared" ref="AE19" si="2">AVERAGE(H19,J19,L19,N19,P19,R19,T19,V19,X19,Z19,AB19,AD19)</f>
        <v>1</v>
      </c>
    </row>
    <row r="20" spans="3:31" ht="48" customHeight="1" thickBot="1" x14ac:dyDescent="0.3">
      <c r="C20" s="390"/>
      <c r="D20" s="355"/>
      <c r="E20" s="357"/>
      <c r="F20" s="86" t="s">
        <v>161</v>
      </c>
      <c r="G20" s="188">
        <v>1</v>
      </c>
      <c r="H20" s="482"/>
      <c r="I20" s="188">
        <v>1</v>
      </c>
      <c r="J20" s="482"/>
      <c r="K20" s="188">
        <v>1</v>
      </c>
      <c r="L20" s="482"/>
      <c r="M20" s="188">
        <v>1</v>
      </c>
      <c r="N20" s="482"/>
      <c r="O20" s="188">
        <v>1</v>
      </c>
      <c r="P20" s="482"/>
      <c r="Q20" s="188">
        <v>1</v>
      </c>
      <c r="R20" s="482"/>
      <c r="S20" s="188">
        <v>1</v>
      </c>
      <c r="T20" s="482"/>
      <c r="U20" s="188">
        <v>1</v>
      </c>
      <c r="V20" s="379"/>
      <c r="W20" s="188">
        <v>1</v>
      </c>
      <c r="X20" s="482"/>
      <c r="Y20" s="188">
        <v>1</v>
      </c>
      <c r="Z20" s="482"/>
      <c r="AA20" s="188">
        <v>1</v>
      </c>
      <c r="AB20" s="482"/>
      <c r="AC20" s="188">
        <v>1</v>
      </c>
      <c r="AD20" s="482"/>
      <c r="AE20" s="408"/>
    </row>
    <row r="21" spans="3:31" ht="45.6" hidden="1" customHeight="1" x14ac:dyDescent="0.25">
      <c r="C21" s="158">
        <v>4</v>
      </c>
      <c r="D21" s="392" t="s">
        <v>209</v>
      </c>
      <c r="E21" s="394" t="s">
        <v>206</v>
      </c>
      <c r="F21" s="117" t="s">
        <v>213</v>
      </c>
      <c r="G21" s="140"/>
      <c r="H21" s="481" t="e">
        <f>+G21/G22*1</f>
        <v>#DIV/0!</v>
      </c>
      <c r="I21" s="112"/>
      <c r="J21" s="481" t="e">
        <f>+I21/I22*1</f>
        <v>#DIV/0!</v>
      </c>
      <c r="K21" s="108"/>
      <c r="L21" s="481" t="e">
        <f>+K21/K22*1</f>
        <v>#DIV/0!</v>
      </c>
      <c r="M21" s="112"/>
      <c r="N21" s="481" t="e">
        <f>+M21/M22*1</f>
        <v>#DIV/0!</v>
      </c>
      <c r="O21" s="108"/>
      <c r="P21" s="481" t="e">
        <f>+O21/O22*1</f>
        <v>#DIV/0!</v>
      </c>
      <c r="Q21" s="112"/>
      <c r="R21" s="481" t="e">
        <f>+Q21/Q22*1</f>
        <v>#DIV/0!</v>
      </c>
      <c r="S21" s="108"/>
      <c r="T21" s="481" t="e">
        <f>+S21/S22*1</f>
        <v>#DIV/0!</v>
      </c>
      <c r="U21" s="167"/>
      <c r="V21" s="481" t="e">
        <f>+U21/U22*1</f>
        <v>#DIV/0!</v>
      </c>
      <c r="W21" s="108"/>
      <c r="X21" s="481" t="e">
        <f>+W21/W22*1</f>
        <v>#DIV/0!</v>
      </c>
      <c r="Y21" s="112"/>
      <c r="Z21" s="481" t="e">
        <f>+Y21/Y22*1</f>
        <v>#DIV/0!</v>
      </c>
      <c r="AA21" s="108"/>
      <c r="AB21" s="481" t="e">
        <f>+AA21/AA22*1</f>
        <v>#DIV/0!</v>
      </c>
      <c r="AC21" s="108"/>
      <c r="AD21" s="378" t="e">
        <f>+AC22/AC21*1</f>
        <v>#DIV/0!</v>
      </c>
      <c r="AE21" s="386" t="e">
        <f>AVERAGE(H21,J21,L21,N21,P21,R21,T21,V21,X21,Z21,AB21,AD21)</f>
        <v>#DIV/0!</v>
      </c>
    </row>
    <row r="22" spans="3:31" ht="24.75" hidden="1" thickBot="1" x14ac:dyDescent="0.3">
      <c r="C22" s="158"/>
      <c r="D22" s="393"/>
      <c r="E22" s="395"/>
      <c r="F22" s="159" t="s">
        <v>214</v>
      </c>
      <c r="G22" s="160"/>
      <c r="H22" s="482"/>
      <c r="I22" s="161"/>
      <c r="J22" s="482"/>
      <c r="K22" s="162"/>
      <c r="L22" s="482"/>
      <c r="M22" s="161"/>
      <c r="N22" s="482"/>
      <c r="O22" s="162"/>
      <c r="P22" s="482"/>
      <c r="Q22" s="161"/>
      <c r="R22" s="482"/>
      <c r="S22" s="162"/>
      <c r="T22" s="482"/>
      <c r="U22" s="170"/>
      <c r="V22" s="482"/>
      <c r="W22" s="162"/>
      <c r="X22" s="482"/>
      <c r="Y22" s="161"/>
      <c r="Z22" s="482"/>
      <c r="AA22" s="162"/>
      <c r="AB22" s="482"/>
      <c r="AC22" s="162"/>
      <c r="AD22" s="371"/>
      <c r="AE22" s="391"/>
    </row>
    <row r="23" spans="3:31" ht="36" hidden="1" customHeight="1" x14ac:dyDescent="0.25">
      <c r="C23" s="163">
        <v>5</v>
      </c>
      <c r="D23" s="354" t="s">
        <v>207</v>
      </c>
      <c r="E23" s="356" t="s">
        <v>208</v>
      </c>
      <c r="F23" s="164" t="s">
        <v>215</v>
      </c>
      <c r="G23" s="138"/>
      <c r="H23" s="481" t="e">
        <f>+G23/G24*1</f>
        <v>#DIV/0!</v>
      </c>
      <c r="I23" s="112"/>
      <c r="J23" s="481" t="e">
        <f>+I23/I24*1</f>
        <v>#DIV/0!</v>
      </c>
      <c r="K23" s="108"/>
      <c r="L23" s="481" t="e">
        <f>+K23/K24*1</f>
        <v>#DIV/0!</v>
      </c>
      <c r="M23" s="112"/>
      <c r="N23" s="481" t="e">
        <f>+M23/M24*1</f>
        <v>#DIV/0!</v>
      </c>
      <c r="O23" s="108"/>
      <c r="P23" s="481" t="e">
        <f>+O23/O24*1</f>
        <v>#DIV/0!</v>
      </c>
      <c r="Q23" s="112"/>
      <c r="R23" s="481" t="e">
        <f>+Q23/Q24*1</f>
        <v>#DIV/0!</v>
      </c>
      <c r="S23" s="108"/>
      <c r="T23" s="481" t="e">
        <f>+S23/S24*1</f>
        <v>#DIV/0!</v>
      </c>
      <c r="U23" s="171"/>
      <c r="V23" s="481" t="e">
        <f>+U23/U24*1</f>
        <v>#DIV/0!</v>
      </c>
      <c r="W23" s="108"/>
      <c r="X23" s="481" t="e">
        <f>+W23/W24*1</f>
        <v>#DIV/0!</v>
      </c>
      <c r="Y23" s="112"/>
      <c r="Z23" s="481" t="e">
        <f>+Y23/Y24*1</f>
        <v>#DIV/0!</v>
      </c>
      <c r="AA23" s="108"/>
      <c r="AB23" s="481" t="e">
        <f>+AA23/AA24*1</f>
        <v>#DIV/0!</v>
      </c>
      <c r="AC23" s="108"/>
      <c r="AD23" s="481" t="e">
        <f>+AC23/AC24*1</f>
        <v>#DIV/0!</v>
      </c>
      <c r="AE23" s="386" t="e">
        <f>AVERAGE(H23,J23,L23,N23,P23,R23,T23,V23,X23,Z23,AB23,AD23)</f>
        <v>#DIV/0!</v>
      </c>
    </row>
    <row r="24" spans="3:31" ht="30.6" hidden="1" customHeight="1" thickBot="1" x14ac:dyDescent="0.3">
      <c r="C24" s="163"/>
      <c r="D24" s="355"/>
      <c r="E24" s="357"/>
      <c r="F24" s="121" t="s">
        <v>216</v>
      </c>
      <c r="G24" s="139"/>
      <c r="H24" s="482"/>
      <c r="I24" s="113"/>
      <c r="J24" s="482"/>
      <c r="K24" s="109"/>
      <c r="L24" s="482"/>
      <c r="M24" s="113"/>
      <c r="N24" s="482"/>
      <c r="O24" s="109"/>
      <c r="P24" s="482"/>
      <c r="Q24" s="113"/>
      <c r="R24" s="482"/>
      <c r="S24" s="109"/>
      <c r="T24" s="482"/>
      <c r="U24" s="169"/>
      <c r="V24" s="482"/>
      <c r="W24" s="109"/>
      <c r="X24" s="482"/>
      <c r="Y24" s="113"/>
      <c r="Z24" s="482"/>
      <c r="AA24" s="109"/>
      <c r="AB24" s="482"/>
      <c r="AC24" s="109"/>
      <c r="AD24" s="482"/>
      <c r="AE24" s="387"/>
    </row>
    <row r="25" spans="3:31" x14ac:dyDescent="0.25">
      <c r="AE25" s="95">
        <f>AVERAGE(AE15:AE20)</f>
        <v>1</v>
      </c>
    </row>
  </sheetData>
  <mergeCells count="110">
    <mergeCell ref="AE21:AE22"/>
    <mergeCell ref="AE23:AE24"/>
    <mergeCell ref="N23:N24"/>
    <mergeCell ref="P23:P24"/>
    <mergeCell ref="R23:R24"/>
    <mergeCell ref="T23:T24"/>
    <mergeCell ref="V23:V24"/>
    <mergeCell ref="D21:D22"/>
    <mergeCell ref="E21:E22"/>
    <mergeCell ref="H21:H22"/>
    <mergeCell ref="J21:J22"/>
    <mergeCell ref="L21:L22"/>
    <mergeCell ref="X21:X22"/>
    <mergeCell ref="Z21:Z22"/>
    <mergeCell ref="AB21:AB22"/>
    <mergeCell ref="AD21:AD22"/>
    <mergeCell ref="D23:D24"/>
    <mergeCell ref="E23:E24"/>
    <mergeCell ref="H23:H24"/>
    <mergeCell ref="J23:J24"/>
    <mergeCell ref="L23:L24"/>
    <mergeCell ref="X23:X24"/>
    <mergeCell ref="Z23:Z24"/>
    <mergeCell ref="AB23:AB24"/>
    <mergeCell ref="T19:T20"/>
    <mergeCell ref="X19:X20"/>
    <mergeCell ref="Z19:Z20"/>
    <mergeCell ref="AB19:AB20"/>
    <mergeCell ref="AD19:AD20"/>
    <mergeCell ref="V19:V20"/>
    <mergeCell ref="N21:N22"/>
    <mergeCell ref="P21:P22"/>
    <mergeCell ref="R21:R22"/>
    <mergeCell ref="T21:T22"/>
    <mergeCell ref="V21:V22"/>
    <mergeCell ref="AD23:AD24"/>
    <mergeCell ref="AE15:AE16"/>
    <mergeCell ref="AE17:AE18"/>
    <mergeCell ref="C19:C20"/>
    <mergeCell ref="D19:D20"/>
    <mergeCell ref="E19:E20"/>
    <mergeCell ref="H19:H20"/>
    <mergeCell ref="J19:J20"/>
    <mergeCell ref="L17:L18"/>
    <mergeCell ref="N17:N18"/>
    <mergeCell ref="P17:P18"/>
    <mergeCell ref="R17:R18"/>
    <mergeCell ref="T17:T18"/>
    <mergeCell ref="V17:V18"/>
    <mergeCell ref="C17:C18"/>
    <mergeCell ref="D17:D18"/>
    <mergeCell ref="E17:E18"/>
    <mergeCell ref="L15:L16"/>
    <mergeCell ref="N15:N16"/>
    <mergeCell ref="AE19:AE20"/>
    <mergeCell ref="V15:V16"/>
    <mergeCell ref="L19:L20"/>
    <mergeCell ref="N19:N20"/>
    <mergeCell ref="P19:P20"/>
    <mergeCell ref="R19:R20"/>
    <mergeCell ref="X15:X16"/>
    <mergeCell ref="Z15:Z16"/>
    <mergeCell ref="AB15:AB16"/>
    <mergeCell ref="AD15:AD16"/>
    <mergeCell ref="H17:H18"/>
    <mergeCell ref="AD17:AD18"/>
    <mergeCell ref="X17:X18"/>
    <mergeCell ref="Z17:Z18"/>
    <mergeCell ref="AB17:AB18"/>
    <mergeCell ref="J17:J18"/>
    <mergeCell ref="C15:C16"/>
    <mergeCell ref="D15:D16"/>
    <mergeCell ref="E15:E16"/>
    <mergeCell ref="H15:H16"/>
    <mergeCell ref="J15:J16"/>
    <mergeCell ref="M13:N13"/>
    <mergeCell ref="O13:P13"/>
    <mergeCell ref="Q13:R13"/>
    <mergeCell ref="S13:T13"/>
    <mergeCell ref="G13:H13"/>
    <mergeCell ref="I13:J13"/>
    <mergeCell ref="K13:L13"/>
    <mergeCell ref="P15:P16"/>
    <mergeCell ref="R15:R16"/>
    <mergeCell ref="T15:T16"/>
    <mergeCell ref="B8:C10"/>
    <mergeCell ref="D8:H8"/>
    <mergeCell ref="I8:K8"/>
    <mergeCell ref="D9:H9"/>
    <mergeCell ref="I9:K9"/>
    <mergeCell ref="D10:H10"/>
    <mergeCell ref="I10:K10"/>
    <mergeCell ref="AE13:AE14"/>
    <mergeCell ref="D14:F14"/>
    <mergeCell ref="U13:V13"/>
    <mergeCell ref="W13:X13"/>
    <mergeCell ref="Y13:Z13"/>
    <mergeCell ref="AA13:AB13"/>
    <mergeCell ref="AC13:AD13"/>
    <mergeCell ref="B1:D3"/>
    <mergeCell ref="E1:P1"/>
    <mergeCell ref="Q1:S2"/>
    <mergeCell ref="E2:P2"/>
    <mergeCell ref="E3:H3"/>
    <mergeCell ref="I3:L3"/>
    <mergeCell ref="M3:P3"/>
    <mergeCell ref="Q3:S3"/>
    <mergeCell ref="B7:C7"/>
    <mergeCell ref="D7:H7"/>
    <mergeCell ref="I7:K7"/>
  </mergeCells>
  <pageMargins left="0.70866141732283472" right="0.70866141732283472" top="0.74803149606299213" bottom="0.74803149606299213" header="0.31496062992125984" footer="0.31496062992125984"/>
  <pageSetup scale="3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1"/>
  <sheetViews>
    <sheetView showGridLines="0" view="pageBreakPreview" zoomScale="60" zoomScaleNormal="100" workbookViewId="0">
      <selection activeCell="H21" sqref="H21:H22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145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x14ac:dyDescent="0.25">
      <c r="B8" s="346" t="s">
        <v>231</v>
      </c>
      <c r="C8" s="347"/>
      <c r="D8" s="328" t="s">
        <v>107</v>
      </c>
      <c r="E8" s="329"/>
      <c r="F8" s="329"/>
      <c r="G8" s="329"/>
      <c r="H8" s="330"/>
      <c r="I8" s="352" t="s">
        <v>257</v>
      </c>
      <c r="J8" s="332"/>
      <c r="K8" s="353"/>
      <c r="L8" s="37" t="s">
        <v>60</v>
      </c>
      <c r="M8" s="38">
        <v>1</v>
      </c>
      <c r="N8" s="37" t="s">
        <v>78</v>
      </c>
      <c r="O8" s="39">
        <f>AE17</f>
        <v>1.3522145810471438</v>
      </c>
      <c r="P8" s="19">
        <v>0.95</v>
      </c>
      <c r="Q8" s="22">
        <v>0.9</v>
      </c>
      <c r="R8" s="25">
        <v>0.85</v>
      </c>
      <c r="S8" s="34" t="s">
        <v>93</v>
      </c>
    </row>
    <row r="9" spans="2:31" ht="39.75" customHeight="1" x14ac:dyDescent="0.25">
      <c r="B9" s="348"/>
      <c r="C9" s="349"/>
      <c r="D9" s="334" t="s">
        <v>260</v>
      </c>
      <c r="E9" s="308"/>
      <c r="F9" s="308"/>
      <c r="G9" s="308"/>
      <c r="H9" s="335"/>
      <c r="I9" s="303" t="s">
        <v>261</v>
      </c>
      <c r="J9" s="266"/>
      <c r="K9" s="304"/>
      <c r="L9" s="5" t="s">
        <v>60</v>
      </c>
      <c r="M9" s="7">
        <v>0.8</v>
      </c>
      <c r="N9" s="5" t="s">
        <v>78</v>
      </c>
      <c r="O9" s="15">
        <f>AE19</f>
        <v>0.79367464506528884</v>
      </c>
      <c r="P9" s="20">
        <v>0.78</v>
      </c>
      <c r="Q9" s="23">
        <v>0.75</v>
      </c>
      <c r="R9" s="26">
        <v>0.7</v>
      </c>
      <c r="S9" s="28" t="s">
        <v>93</v>
      </c>
    </row>
    <row r="10" spans="2:31" ht="39.75" customHeight="1" x14ac:dyDescent="0.25">
      <c r="B10" s="348"/>
      <c r="C10" s="349"/>
      <c r="D10" s="334" t="s">
        <v>264</v>
      </c>
      <c r="E10" s="308"/>
      <c r="F10" s="308"/>
      <c r="G10" s="308"/>
      <c r="H10" s="335"/>
      <c r="I10" s="303" t="s">
        <v>265</v>
      </c>
      <c r="J10" s="266"/>
      <c r="K10" s="304"/>
      <c r="L10" s="5" t="s">
        <v>60</v>
      </c>
      <c r="M10" s="7">
        <v>0.02</v>
      </c>
      <c r="N10" s="5" t="s">
        <v>78</v>
      </c>
      <c r="O10" s="233">
        <f>AE21</f>
        <v>2.1091393579505732E-2</v>
      </c>
      <c r="P10" s="230">
        <v>2.8000000000000001E-2</v>
      </c>
      <c r="Q10" s="231">
        <v>2.5000000000000001E-2</v>
      </c>
      <c r="R10" s="232">
        <v>0.02</v>
      </c>
      <c r="S10" s="28" t="s">
        <v>93</v>
      </c>
    </row>
    <row r="11" spans="2:31" ht="55.5" hidden="1" customHeight="1" thickBot="1" x14ac:dyDescent="0.3">
      <c r="B11" s="348"/>
      <c r="C11" s="349"/>
      <c r="D11" s="298" t="s">
        <v>109</v>
      </c>
      <c r="E11" s="263"/>
      <c r="F11" s="263"/>
      <c r="G11" s="263"/>
      <c r="H11" s="299"/>
      <c r="I11" s="303" t="s">
        <v>111</v>
      </c>
      <c r="J11" s="266"/>
      <c r="K11" s="304"/>
      <c r="L11" s="5" t="s">
        <v>60</v>
      </c>
      <c r="M11" s="7">
        <v>0.8</v>
      </c>
      <c r="N11" s="5" t="s">
        <v>78</v>
      </c>
      <c r="O11" s="15" t="e">
        <f>AE23</f>
        <v>#DIV/0!</v>
      </c>
      <c r="P11" s="20">
        <v>0.7</v>
      </c>
      <c r="Q11" s="23">
        <v>0.6</v>
      </c>
      <c r="R11" s="26">
        <v>0.5</v>
      </c>
      <c r="S11" s="29" t="s">
        <v>93</v>
      </c>
    </row>
    <row r="12" spans="2:31" ht="42" hidden="1" customHeight="1" thickBot="1" x14ac:dyDescent="0.3">
      <c r="B12" s="350"/>
      <c r="C12" s="351"/>
      <c r="D12" s="305" t="s">
        <v>55</v>
      </c>
      <c r="E12" s="293"/>
      <c r="F12" s="293"/>
      <c r="G12" s="293"/>
      <c r="H12" s="306"/>
      <c r="I12" s="319" t="s">
        <v>110</v>
      </c>
      <c r="J12" s="296"/>
      <c r="K12" s="320"/>
      <c r="L12" s="6" t="s">
        <v>60</v>
      </c>
      <c r="M12" s="8">
        <v>0.7</v>
      </c>
      <c r="N12" s="6" t="s">
        <v>78</v>
      </c>
      <c r="O12" s="35" t="e">
        <f>AE25</f>
        <v>#DIV/0!</v>
      </c>
      <c r="P12" s="21">
        <v>0.6</v>
      </c>
      <c r="Q12" s="24">
        <v>0.5</v>
      </c>
      <c r="R12" s="27">
        <v>0.4</v>
      </c>
      <c r="S12" s="43" t="s">
        <v>93</v>
      </c>
    </row>
    <row r="14" spans="2:31" ht="15.75" thickBot="1" x14ac:dyDescent="0.3"/>
    <row r="15" spans="2:31" ht="15.75" thickBot="1" x14ac:dyDescent="0.3">
      <c r="G15" s="358" t="s">
        <v>127</v>
      </c>
      <c r="H15" s="359"/>
      <c r="I15" s="364" t="s">
        <v>128</v>
      </c>
      <c r="J15" s="365"/>
      <c r="K15" s="358" t="s">
        <v>129</v>
      </c>
      <c r="L15" s="359"/>
      <c r="M15" s="364" t="s">
        <v>130</v>
      </c>
      <c r="N15" s="365"/>
      <c r="O15" s="358" t="s">
        <v>131</v>
      </c>
      <c r="P15" s="359"/>
      <c r="Q15" s="364" t="s">
        <v>132</v>
      </c>
      <c r="R15" s="365"/>
      <c r="S15" s="358" t="s">
        <v>133</v>
      </c>
      <c r="T15" s="359"/>
      <c r="U15" s="364" t="s">
        <v>134</v>
      </c>
      <c r="V15" s="365"/>
      <c r="W15" s="358" t="s">
        <v>135</v>
      </c>
      <c r="X15" s="359"/>
      <c r="Y15" s="364" t="s">
        <v>136</v>
      </c>
      <c r="Z15" s="365"/>
      <c r="AA15" s="358" t="s">
        <v>137</v>
      </c>
      <c r="AB15" s="359"/>
      <c r="AC15" s="358" t="s">
        <v>138</v>
      </c>
      <c r="AD15" s="359"/>
      <c r="AE15" s="384" t="s">
        <v>146</v>
      </c>
    </row>
    <row r="16" spans="2:31" ht="15.75" thickBot="1" x14ac:dyDescent="0.3">
      <c r="D16" s="362" t="s">
        <v>1</v>
      </c>
      <c r="E16" s="363"/>
      <c r="F16" s="363"/>
      <c r="G16" s="76" t="s">
        <v>139</v>
      </c>
      <c r="H16" s="77" t="s">
        <v>140</v>
      </c>
      <c r="I16" s="78" t="s">
        <v>139</v>
      </c>
      <c r="J16" s="79" t="s">
        <v>140</v>
      </c>
      <c r="K16" s="76" t="s">
        <v>139</v>
      </c>
      <c r="L16" s="77" t="s">
        <v>140</v>
      </c>
      <c r="M16" s="78" t="s">
        <v>139</v>
      </c>
      <c r="N16" s="79" t="s">
        <v>140</v>
      </c>
      <c r="O16" s="76" t="s">
        <v>139</v>
      </c>
      <c r="P16" s="77" t="s">
        <v>140</v>
      </c>
      <c r="Q16" s="78" t="s">
        <v>139</v>
      </c>
      <c r="R16" s="79" t="s">
        <v>140</v>
      </c>
      <c r="S16" s="76" t="s">
        <v>139</v>
      </c>
      <c r="T16" s="77" t="s">
        <v>140</v>
      </c>
      <c r="U16" s="78" t="s">
        <v>139</v>
      </c>
      <c r="V16" s="79" t="s">
        <v>140</v>
      </c>
      <c r="W16" s="76" t="s">
        <v>139</v>
      </c>
      <c r="X16" s="77" t="s">
        <v>140</v>
      </c>
      <c r="Y16" s="78" t="s">
        <v>139</v>
      </c>
      <c r="Z16" s="79" t="s">
        <v>140</v>
      </c>
      <c r="AA16" s="76" t="s">
        <v>139</v>
      </c>
      <c r="AB16" s="77" t="s">
        <v>140</v>
      </c>
      <c r="AC16" s="76" t="s">
        <v>139</v>
      </c>
      <c r="AD16" s="77" t="s">
        <v>140</v>
      </c>
      <c r="AE16" s="385"/>
    </row>
    <row r="17" spans="3:31" ht="34.15" customHeight="1" x14ac:dyDescent="0.25">
      <c r="C17" s="390">
        <v>1</v>
      </c>
      <c r="D17" s="354" t="s">
        <v>107</v>
      </c>
      <c r="E17" s="356" t="s">
        <v>257</v>
      </c>
      <c r="F17" s="117" t="s">
        <v>258</v>
      </c>
      <c r="G17" s="108">
        <v>32.19</v>
      </c>
      <c r="H17" s="360">
        <f>(G17/G18)</f>
        <v>0.97545454545454535</v>
      </c>
      <c r="I17" s="112">
        <v>27.92</v>
      </c>
      <c r="J17" s="360">
        <f>(I17/I18)</f>
        <v>1.0738461538461539</v>
      </c>
      <c r="K17" s="108">
        <v>15.85</v>
      </c>
      <c r="L17" s="360">
        <f>(K17/K18)</f>
        <v>0.99062499999999998</v>
      </c>
      <c r="M17" s="108">
        <v>25.045000000000002</v>
      </c>
      <c r="N17" s="360">
        <f>(M17/M18)</f>
        <v>1.0018</v>
      </c>
      <c r="O17" s="108">
        <v>19.462</v>
      </c>
      <c r="P17" s="360">
        <f>(O17/O18)</f>
        <v>0.88463636363636367</v>
      </c>
      <c r="Q17" s="112">
        <v>49.021000000000001</v>
      </c>
      <c r="R17" s="360">
        <f>(Q17/Q18)</f>
        <v>2.7233888888888891</v>
      </c>
      <c r="S17" s="108">
        <v>44.44</v>
      </c>
      <c r="T17" s="360">
        <f>(S17/S18)</f>
        <v>1.9321739130434781</v>
      </c>
      <c r="U17" s="112">
        <v>31.841000000000001</v>
      </c>
      <c r="V17" s="360">
        <f>(U17/U18)</f>
        <v>1.59205</v>
      </c>
      <c r="W17" s="108">
        <v>23.43</v>
      </c>
      <c r="X17" s="360">
        <f>(W17/W18)</f>
        <v>1.233157894736842</v>
      </c>
      <c r="Y17" s="112">
        <v>37.39</v>
      </c>
      <c r="Z17" s="360">
        <f>(Y17/Y18)</f>
        <v>1.2893103448275862</v>
      </c>
      <c r="AA17" s="108">
        <v>34.42</v>
      </c>
      <c r="AB17" s="360">
        <f>(AA17/AA18)</f>
        <v>1.3238461538461539</v>
      </c>
      <c r="AC17" s="108">
        <v>42.22</v>
      </c>
      <c r="AD17" s="360">
        <f>(AC17/AC18)</f>
        <v>1.2062857142857142</v>
      </c>
      <c r="AE17" s="386">
        <f>AVERAGE(H17,J17,L17,N17,P17,R17,T17,V17,X17,Z17,AB17,AD17)</f>
        <v>1.3522145810471438</v>
      </c>
    </row>
    <row r="18" spans="3:31" ht="52.15" customHeight="1" thickBot="1" x14ac:dyDescent="0.3">
      <c r="C18" s="390"/>
      <c r="D18" s="355"/>
      <c r="E18" s="357"/>
      <c r="F18" s="118" t="s">
        <v>259</v>
      </c>
      <c r="G18" s="109">
        <v>33</v>
      </c>
      <c r="H18" s="361"/>
      <c r="I18" s="113">
        <v>26</v>
      </c>
      <c r="J18" s="361"/>
      <c r="K18" s="109">
        <v>16</v>
      </c>
      <c r="L18" s="361"/>
      <c r="M18" s="109">
        <v>25</v>
      </c>
      <c r="N18" s="361"/>
      <c r="O18" s="109">
        <v>22</v>
      </c>
      <c r="P18" s="361"/>
      <c r="Q18" s="113">
        <v>18</v>
      </c>
      <c r="R18" s="361"/>
      <c r="S18" s="109">
        <v>23</v>
      </c>
      <c r="T18" s="361"/>
      <c r="U18" s="113">
        <v>20</v>
      </c>
      <c r="V18" s="361"/>
      <c r="W18" s="109">
        <v>19</v>
      </c>
      <c r="X18" s="361"/>
      <c r="Y18" s="113">
        <v>29</v>
      </c>
      <c r="Z18" s="361"/>
      <c r="AA18" s="109">
        <v>26</v>
      </c>
      <c r="AB18" s="361"/>
      <c r="AC18" s="109">
        <v>35</v>
      </c>
      <c r="AD18" s="361"/>
      <c r="AE18" s="387"/>
    </row>
    <row r="19" spans="3:31" ht="22.15" customHeight="1" x14ac:dyDescent="0.25">
      <c r="C19" s="390">
        <v>2</v>
      </c>
      <c r="D19" s="366" t="s">
        <v>260</v>
      </c>
      <c r="E19" s="368" t="s">
        <v>261</v>
      </c>
      <c r="F19" s="119" t="s">
        <v>262</v>
      </c>
      <c r="G19" s="224">
        <v>78</v>
      </c>
      <c r="H19" s="370">
        <f>+G19/G20*1</f>
        <v>0.76470588235294112</v>
      </c>
      <c r="I19" s="110">
        <v>51</v>
      </c>
      <c r="J19" s="370">
        <f>+I19/I20*1</f>
        <v>0.86440677966101698</v>
      </c>
      <c r="K19" s="114">
        <v>44</v>
      </c>
      <c r="L19" s="370">
        <f>+K19/K20*1</f>
        <v>0.72131147540983609</v>
      </c>
      <c r="M19" s="110">
        <v>46</v>
      </c>
      <c r="N19" s="370">
        <f>+M19/M20*1</f>
        <v>0.92</v>
      </c>
      <c r="O19" s="114">
        <v>37</v>
      </c>
      <c r="P19" s="370">
        <f>+O19/O20*1</f>
        <v>0.63793103448275867</v>
      </c>
      <c r="Q19" s="110">
        <v>33</v>
      </c>
      <c r="R19" s="370">
        <f>+Q19/Q20*1</f>
        <v>0.73333333333333328</v>
      </c>
      <c r="S19" s="114">
        <v>40</v>
      </c>
      <c r="T19" s="370">
        <f>+S19/S20*1</f>
        <v>0.83333333333333337</v>
      </c>
      <c r="U19" s="165">
        <v>49</v>
      </c>
      <c r="V19" s="370">
        <f>+U19/U20*1</f>
        <v>0.85964912280701755</v>
      </c>
      <c r="W19" s="114">
        <v>45</v>
      </c>
      <c r="X19" s="370">
        <f>+W19/W20*1</f>
        <v>0.703125</v>
      </c>
      <c r="Y19" s="110">
        <v>53</v>
      </c>
      <c r="Z19" s="370">
        <f>+Y19/Y20*1</f>
        <v>0.80303030303030298</v>
      </c>
      <c r="AA19" s="114">
        <v>45</v>
      </c>
      <c r="AB19" s="370">
        <f>+AA19/AA20*1</f>
        <v>0.77586206896551724</v>
      </c>
      <c r="AC19" s="114">
        <v>49</v>
      </c>
      <c r="AD19" s="370">
        <f>+AC19/AC20*1</f>
        <v>0.90740740740740744</v>
      </c>
      <c r="AE19" s="386">
        <f>AVERAGE(H19,J19,L19,N19,P19,R19,T19,V19,X19,Z19,AB19,AD19)</f>
        <v>0.79367464506528884</v>
      </c>
    </row>
    <row r="20" spans="3:31" ht="30" customHeight="1" thickBot="1" x14ac:dyDescent="0.3">
      <c r="C20" s="390"/>
      <c r="D20" s="367"/>
      <c r="E20" s="369"/>
      <c r="F20" s="120" t="s">
        <v>263</v>
      </c>
      <c r="G20" s="225">
        <v>102</v>
      </c>
      <c r="H20" s="371"/>
      <c r="I20" s="111">
        <v>59</v>
      </c>
      <c r="J20" s="371"/>
      <c r="K20" s="115">
        <v>61</v>
      </c>
      <c r="L20" s="371"/>
      <c r="M20" s="111">
        <v>50</v>
      </c>
      <c r="N20" s="371"/>
      <c r="O20" s="115">
        <v>58</v>
      </c>
      <c r="P20" s="371"/>
      <c r="Q20" s="111">
        <v>45</v>
      </c>
      <c r="R20" s="371"/>
      <c r="S20" s="115">
        <v>48</v>
      </c>
      <c r="T20" s="371"/>
      <c r="U20" s="166">
        <v>57</v>
      </c>
      <c r="V20" s="371"/>
      <c r="W20" s="115">
        <v>64</v>
      </c>
      <c r="X20" s="371"/>
      <c r="Y20" s="111">
        <v>66</v>
      </c>
      <c r="Z20" s="371"/>
      <c r="AA20" s="115">
        <v>58</v>
      </c>
      <c r="AB20" s="371"/>
      <c r="AC20" s="115">
        <v>54</v>
      </c>
      <c r="AD20" s="371"/>
      <c r="AE20" s="387"/>
    </row>
    <row r="21" spans="3:31" ht="22.9" customHeight="1" x14ac:dyDescent="0.25">
      <c r="C21" s="390">
        <v>3</v>
      </c>
      <c r="D21" s="354" t="s">
        <v>264</v>
      </c>
      <c r="E21" s="356" t="s">
        <v>265</v>
      </c>
      <c r="F21" s="117" t="s">
        <v>266</v>
      </c>
      <c r="G21" s="222">
        <v>81</v>
      </c>
      <c r="H21" s="372">
        <f>+G21/G22*1</f>
        <v>3.2745001334055611E-4</v>
      </c>
      <c r="I21" s="112">
        <v>20</v>
      </c>
      <c r="J21" s="372">
        <f>+I21/I22*1</f>
        <v>1.4908684308609764E-4</v>
      </c>
      <c r="K21" s="229">
        <v>64</v>
      </c>
      <c r="L21" s="372">
        <f>+K21/K22*1</f>
        <v>1.0748949877982624E-4</v>
      </c>
      <c r="M21" s="112">
        <v>61</v>
      </c>
      <c r="N21" s="372">
        <f>+M21/M22*1</f>
        <v>3.5793920901302666E-4</v>
      </c>
      <c r="O21" s="108">
        <v>39</v>
      </c>
      <c r="P21" s="372">
        <f>+O21/O22*1</f>
        <v>2.3128105986028251E-4</v>
      </c>
      <c r="Q21" s="112">
        <v>24</v>
      </c>
      <c r="R21" s="372">
        <f>+Q21/Q22*1</f>
        <v>1.4757334087597075E-4</v>
      </c>
      <c r="S21" s="108">
        <v>76</v>
      </c>
      <c r="T21" s="372">
        <f>+S21/S22*1</f>
        <v>2.1791927237901896E-4</v>
      </c>
      <c r="U21" s="167">
        <v>16</v>
      </c>
      <c r="V21" s="372">
        <f>+U21/U22*1</f>
        <v>5.2129659495580381E-5</v>
      </c>
      <c r="W21" s="108">
        <v>3</v>
      </c>
      <c r="X21" s="372">
        <f>+W21/W22*1</f>
        <v>7.8040253162581266E-6</v>
      </c>
      <c r="Y21" s="112">
        <v>16</v>
      </c>
      <c r="Z21" s="372">
        <f>+Y21/Y22*1</f>
        <v>6.9892191294927572E-5</v>
      </c>
      <c r="AA21" s="108">
        <v>4</v>
      </c>
      <c r="AB21" s="372">
        <f>+AA21/AA22*1</f>
        <v>1.7341466481112976E-5</v>
      </c>
      <c r="AC21" s="108">
        <v>94</v>
      </c>
      <c r="AD21" s="372">
        <f>+AC21/AC22*1</f>
        <v>4.2323277802791537E-4</v>
      </c>
      <c r="AE21" s="388">
        <f>SUM(H21,J21,L21,N21,P21,R21,T21,V21,X21,Z21,AB21,AD21)*10</f>
        <v>2.1091393579505732E-2</v>
      </c>
    </row>
    <row r="22" spans="3:31" ht="15.75" thickBot="1" x14ac:dyDescent="0.3">
      <c r="C22" s="390"/>
      <c r="D22" s="355"/>
      <c r="E22" s="357"/>
      <c r="F22" s="118" t="s">
        <v>267</v>
      </c>
      <c r="G22" s="223">
        <v>247366</v>
      </c>
      <c r="H22" s="373"/>
      <c r="I22" s="113">
        <v>134150</v>
      </c>
      <c r="J22" s="373"/>
      <c r="K22" s="109">
        <v>595407</v>
      </c>
      <c r="L22" s="373"/>
      <c r="M22" s="113">
        <v>170420</v>
      </c>
      <c r="N22" s="373"/>
      <c r="O22" s="109">
        <v>168626</v>
      </c>
      <c r="P22" s="373"/>
      <c r="Q22" s="113">
        <v>162631</v>
      </c>
      <c r="R22" s="373"/>
      <c r="S22" s="109">
        <v>348753</v>
      </c>
      <c r="T22" s="373"/>
      <c r="U22" s="168">
        <v>306927</v>
      </c>
      <c r="V22" s="373"/>
      <c r="W22" s="109">
        <v>384417</v>
      </c>
      <c r="X22" s="373"/>
      <c r="Y22" s="113">
        <v>228924</v>
      </c>
      <c r="Z22" s="373"/>
      <c r="AA22" s="109">
        <v>230661</v>
      </c>
      <c r="AB22" s="373"/>
      <c r="AC22" s="109">
        <v>222100</v>
      </c>
      <c r="AD22" s="373"/>
      <c r="AE22" s="389"/>
    </row>
    <row r="23" spans="3:31" ht="27.6" hidden="1" customHeight="1" x14ac:dyDescent="0.25">
      <c r="C23" s="390">
        <v>4</v>
      </c>
      <c r="D23" s="366" t="s">
        <v>109</v>
      </c>
      <c r="E23" s="368" t="s">
        <v>111</v>
      </c>
      <c r="F23" s="119" t="s">
        <v>141</v>
      </c>
      <c r="G23" s="141"/>
      <c r="H23" s="370" t="e">
        <f>+G24/G23*1</f>
        <v>#DIV/0!</v>
      </c>
      <c r="I23" s="110"/>
      <c r="J23" s="374" t="e">
        <f>+I24/I23*1</f>
        <v>#DIV/0!</v>
      </c>
      <c r="K23" s="114"/>
      <c r="L23" s="370" t="e">
        <f>+K24/K23*1</f>
        <v>#DIV/0!</v>
      </c>
      <c r="M23" s="110"/>
      <c r="N23" s="382" t="e">
        <f>+M24/M23*1</f>
        <v>#DIV/0!</v>
      </c>
      <c r="O23" s="114"/>
      <c r="P23" s="370" t="e">
        <f>+O24/O23*1</f>
        <v>#DIV/0!</v>
      </c>
      <c r="Q23" s="110"/>
      <c r="R23" s="374" t="e">
        <f>+Q24/Q23*1</f>
        <v>#DIV/0!</v>
      </c>
      <c r="S23" s="114"/>
      <c r="T23" s="380" t="e">
        <f>+S24/S23*1</f>
        <v>#DIV/0!</v>
      </c>
      <c r="U23" s="165"/>
      <c r="V23" s="374" t="e">
        <f>+U24/U23*1</f>
        <v>#DIV/0!</v>
      </c>
      <c r="W23" s="114"/>
      <c r="X23" s="370" t="e">
        <f>+W24/W23*1</f>
        <v>#DIV/0!</v>
      </c>
      <c r="Y23" s="110"/>
      <c r="Z23" s="374" t="e">
        <f>+Y24/Y23*1</f>
        <v>#DIV/0!</v>
      </c>
      <c r="AA23" s="114"/>
      <c r="AB23" s="380" t="e">
        <f>+AA24/AA23*1</f>
        <v>#DIV/0!</v>
      </c>
      <c r="AC23" s="114"/>
      <c r="AD23" s="370" t="e">
        <f>+AC24/AC23*1</f>
        <v>#DIV/0!</v>
      </c>
      <c r="AE23" s="386" t="e">
        <f>AVERAGE(H23,J23,L23,N23,P23,R23,T23,V23,X23,Z23,AB23,AD23)</f>
        <v>#DIV/0!</v>
      </c>
    </row>
    <row r="24" spans="3:31" ht="33" hidden="1" customHeight="1" thickBot="1" x14ac:dyDescent="0.3">
      <c r="C24" s="390"/>
      <c r="D24" s="367"/>
      <c r="E24" s="369"/>
      <c r="F24" s="120" t="s">
        <v>142</v>
      </c>
      <c r="G24" s="142"/>
      <c r="H24" s="371"/>
      <c r="I24" s="111"/>
      <c r="J24" s="375"/>
      <c r="K24" s="115"/>
      <c r="L24" s="371"/>
      <c r="M24" s="111"/>
      <c r="N24" s="383"/>
      <c r="O24" s="115"/>
      <c r="P24" s="371"/>
      <c r="Q24" s="111"/>
      <c r="R24" s="375"/>
      <c r="S24" s="115"/>
      <c r="T24" s="381"/>
      <c r="U24" s="166"/>
      <c r="V24" s="375"/>
      <c r="W24" s="115"/>
      <c r="X24" s="371"/>
      <c r="Y24" s="111"/>
      <c r="Z24" s="375"/>
      <c r="AA24" s="115"/>
      <c r="AB24" s="381"/>
      <c r="AC24" s="115"/>
      <c r="AD24" s="371"/>
      <c r="AE24" s="387"/>
    </row>
    <row r="25" spans="3:31" ht="24" hidden="1" x14ac:dyDescent="0.25">
      <c r="C25" s="390">
        <v>5</v>
      </c>
      <c r="D25" s="354" t="s">
        <v>55</v>
      </c>
      <c r="E25" s="356" t="s">
        <v>110</v>
      </c>
      <c r="F25" s="117" t="s">
        <v>144</v>
      </c>
      <c r="G25" s="140"/>
      <c r="H25" s="378" t="e">
        <f>+G26/G25*1</f>
        <v>#DIV/0!</v>
      </c>
      <c r="I25" s="112"/>
      <c r="J25" s="376" t="e">
        <f>+I26/I25*1</f>
        <v>#DIV/0!</v>
      </c>
      <c r="K25" s="108"/>
      <c r="L25" s="378" t="e">
        <f>+K26/K25*1</f>
        <v>#DIV/0!</v>
      </c>
      <c r="M25" s="112"/>
      <c r="N25" s="376" t="e">
        <f>+M26/M25*1</f>
        <v>#DIV/0!</v>
      </c>
      <c r="O25" s="108"/>
      <c r="P25" s="378" t="e">
        <f>+O26/O25*1</f>
        <v>#DIV/0!</v>
      </c>
      <c r="Q25" s="112"/>
      <c r="R25" s="376" t="e">
        <f>+Q26/Q25*1</f>
        <v>#DIV/0!</v>
      </c>
      <c r="S25" s="108"/>
      <c r="T25" s="378" t="e">
        <f>+S26/S25*1</f>
        <v>#DIV/0!</v>
      </c>
      <c r="U25" s="167"/>
      <c r="V25" s="376" t="e">
        <f>+U26/U25*1</f>
        <v>#DIV/0!</v>
      </c>
      <c r="W25" s="108"/>
      <c r="X25" s="378" t="e">
        <f>+W26/W25*1</f>
        <v>#DIV/0!</v>
      </c>
      <c r="Y25" s="112"/>
      <c r="Z25" s="376" t="e">
        <f>+Y26/Y25*1</f>
        <v>#DIV/0!</v>
      </c>
      <c r="AA25" s="108"/>
      <c r="AB25" s="378" t="e">
        <f>+AA26/AA25*1</f>
        <v>#DIV/0!</v>
      </c>
      <c r="AC25" s="108"/>
      <c r="AD25" s="378" t="e">
        <f>+AC26/AC25*1</f>
        <v>#DIV/0!</v>
      </c>
      <c r="AE25" s="386" t="e">
        <f>AVERAGE(H25,J25,L25,N25,P25,R25,T25,V25,X25,Z25,AB25,AD25)</f>
        <v>#DIV/0!</v>
      </c>
    </row>
    <row r="26" spans="3:31" ht="24" hidden="1" customHeight="1" thickBot="1" x14ac:dyDescent="0.3">
      <c r="C26" s="390"/>
      <c r="D26" s="355"/>
      <c r="E26" s="357"/>
      <c r="F26" s="121" t="s">
        <v>143</v>
      </c>
      <c r="G26" s="139"/>
      <c r="H26" s="379"/>
      <c r="I26" s="113"/>
      <c r="J26" s="377"/>
      <c r="K26" s="109"/>
      <c r="L26" s="379"/>
      <c r="M26" s="113"/>
      <c r="N26" s="377"/>
      <c r="O26" s="109"/>
      <c r="P26" s="379"/>
      <c r="Q26" s="113"/>
      <c r="R26" s="377"/>
      <c r="S26" s="109"/>
      <c r="T26" s="379"/>
      <c r="U26" s="169"/>
      <c r="V26" s="377"/>
      <c r="W26" s="109"/>
      <c r="X26" s="379"/>
      <c r="Y26" s="113"/>
      <c r="Z26" s="377"/>
      <c r="AA26" s="109"/>
      <c r="AB26" s="379"/>
      <c r="AC26" s="109"/>
      <c r="AD26" s="379"/>
      <c r="AE26" s="387"/>
    </row>
    <row r="27" spans="3:31" ht="45.6" hidden="1" customHeight="1" x14ac:dyDescent="0.25">
      <c r="C27" s="158">
        <v>6</v>
      </c>
      <c r="D27" s="392" t="s">
        <v>209</v>
      </c>
      <c r="E27" s="394" t="s">
        <v>206</v>
      </c>
      <c r="F27" s="117" t="s">
        <v>213</v>
      </c>
      <c r="G27" s="140"/>
      <c r="H27" s="378" t="e">
        <f>+G28/G27*1</f>
        <v>#DIV/0!</v>
      </c>
      <c r="I27" s="112"/>
      <c r="J27" s="376" t="e">
        <f>+I28/I27*1</f>
        <v>#DIV/0!</v>
      </c>
      <c r="K27" s="108"/>
      <c r="L27" s="378" t="e">
        <f>+K28/K27*1</f>
        <v>#DIV/0!</v>
      </c>
      <c r="M27" s="112"/>
      <c r="N27" s="376" t="e">
        <f>+M28/M27*1</f>
        <v>#DIV/0!</v>
      </c>
      <c r="O27" s="108"/>
      <c r="P27" s="378" t="e">
        <f>+O28/O27*1</f>
        <v>#DIV/0!</v>
      </c>
      <c r="Q27" s="112"/>
      <c r="R27" s="376" t="e">
        <f>+Q28/Q27*1</f>
        <v>#DIV/0!</v>
      </c>
      <c r="S27" s="108"/>
      <c r="T27" s="378" t="e">
        <f>+S28/S27*1</f>
        <v>#DIV/0!</v>
      </c>
      <c r="U27" s="167"/>
      <c r="V27" s="376" t="e">
        <f>+U28/U27*1</f>
        <v>#DIV/0!</v>
      </c>
      <c r="W27" s="108"/>
      <c r="X27" s="378" t="e">
        <f>+W28/W27*1</f>
        <v>#DIV/0!</v>
      </c>
      <c r="Y27" s="112"/>
      <c r="Z27" s="376" t="e">
        <f>+Y28/Y27*1</f>
        <v>#DIV/0!</v>
      </c>
      <c r="AA27" s="108"/>
      <c r="AB27" s="378" t="e">
        <f>+AA28/AA27*1</f>
        <v>#DIV/0!</v>
      </c>
      <c r="AC27" s="108"/>
      <c r="AD27" s="378" t="e">
        <f>+AC28/AC27*1</f>
        <v>#DIV/0!</v>
      </c>
      <c r="AE27" s="386" t="e">
        <f>AVERAGE(H27,J27,L27,N27,P27,R27,T27,V27,X27,Z27,AB27,AD27)</f>
        <v>#DIV/0!</v>
      </c>
    </row>
    <row r="28" spans="3:31" ht="24.75" hidden="1" thickBot="1" x14ac:dyDescent="0.3">
      <c r="C28" s="158"/>
      <c r="D28" s="393"/>
      <c r="E28" s="395"/>
      <c r="F28" s="159" t="s">
        <v>214</v>
      </c>
      <c r="G28" s="160"/>
      <c r="H28" s="371"/>
      <c r="I28" s="161"/>
      <c r="J28" s="375"/>
      <c r="K28" s="162"/>
      <c r="L28" s="371"/>
      <c r="M28" s="161"/>
      <c r="N28" s="375"/>
      <c r="O28" s="162"/>
      <c r="P28" s="371"/>
      <c r="Q28" s="161"/>
      <c r="R28" s="375"/>
      <c r="S28" s="162"/>
      <c r="T28" s="371"/>
      <c r="U28" s="170"/>
      <c r="V28" s="375"/>
      <c r="W28" s="162"/>
      <c r="X28" s="371"/>
      <c r="Y28" s="161"/>
      <c r="Z28" s="375"/>
      <c r="AA28" s="162"/>
      <c r="AB28" s="371"/>
      <c r="AC28" s="162"/>
      <c r="AD28" s="371"/>
      <c r="AE28" s="391"/>
    </row>
    <row r="29" spans="3:31" ht="36" hidden="1" customHeight="1" x14ac:dyDescent="0.25">
      <c r="C29" s="163">
        <v>7</v>
      </c>
      <c r="D29" s="354" t="s">
        <v>207</v>
      </c>
      <c r="E29" s="356" t="s">
        <v>208</v>
      </c>
      <c r="F29" s="164" t="s">
        <v>215</v>
      </c>
      <c r="G29" s="138"/>
      <c r="H29" s="378" t="e">
        <f>+G30/G29*1</f>
        <v>#DIV/0!</v>
      </c>
      <c r="I29" s="112"/>
      <c r="J29" s="376" t="e">
        <f>+I30/I29*1</f>
        <v>#DIV/0!</v>
      </c>
      <c r="K29" s="108"/>
      <c r="L29" s="378" t="e">
        <f>+K30/K29*1</f>
        <v>#DIV/0!</v>
      </c>
      <c r="M29" s="112"/>
      <c r="N29" s="376" t="e">
        <f>+M30/M29*1</f>
        <v>#DIV/0!</v>
      </c>
      <c r="O29" s="108"/>
      <c r="P29" s="378" t="e">
        <f>+O30/O29*1</f>
        <v>#DIV/0!</v>
      </c>
      <c r="Q29" s="112"/>
      <c r="R29" s="376" t="e">
        <f>+Q30/Q29*1</f>
        <v>#DIV/0!</v>
      </c>
      <c r="S29" s="108"/>
      <c r="T29" s="378" t="e">
        <f>+S30/S29*1</f>
        <v>#DIV/0!</v>
      </c>
      <c r="U29" s="171"/>
      <c r="V29" s="376" t="e">
        <f>+U30/U29*1</f>
        <v>#DIV/0!</v>
      </c>
      <c r="W29" s="108"/>
      <c r="X29" s="378" t="e">
        <f>+W30/W29*1</f>
        <v>#DIV/0!</v>
      </c>
      <c r="Y29" s="112"/>
      <c r="Z29" s="376" t="e">
        <f>+Y30/Y29*1</f>
        <v>#DIV/0!</v>
      </c>
      <c r="AA29" s="108"/>
      <c r="AB29" s="378" t="e">
        <f>+AA30/AA29*1</f>
        <v>#DIV/0!</v>
      </c>
      <c r="AC29" s="108"/>
      <c r="AD29" s="378" t="e">
        <f>+AC30/AC29*1</f>
        <v>#DIV/0!</v>
      </c>
      <c r="AE29" s="386" t="e">
        <f>AVERAGE(H29,J29,L29,N29,P29,R29,T29,V29,X29,Z29,AB29,AD29)</f>
        <v>#DIV/0!</v>
      </c>
    </row>
    <row r="30" spans="3:31" ht="30.6" hidden="1" customHeight="1" thickBot="1" x14ac:dyDescent="0.3">
      <c r="C30" s="163"/>
      <c r="D30" s="355"/>
      <c r="E30" s="357"/>
      <c r="F30" s="121" t="s">
        <v>216</v>
      </c>
      <c r="G30" s="139"/>
      <c r="H30" s="379"/>
      <c r="I30" s="113"/>
      <c r="J30" s="377"/>
      <c r="K30" s="109"/>
      <c r="L30" s="379"/>
      <c r="M30" s="113"/>
      <c r="N30" s="377"/>
      <c r="O30" s="109"/>
      <c r="P30" s="379"/>
      <c r="Q30" s="113"/>
      <c r="R30" s="377"/>
      <c r="S30" s="109"/>
      <c r="T30" s="379"/>
      <c r="U30" s="169"/>
      <c r="V30" s="377"/>
      <c r="W30" s="109"/>
      <c r="X30" s="379"/>
      <c r="Y30" s="113"/>
      <c r="Z30" s="377"/>
      <c r="AA30" s="109"/>
      <c r="AB30" s="379"/>
      <c r="AC30" s="109"/>
      <c r="AD30" s="379"/>
      <c r="AE30" s="387"/>
    </row>
    <row r="31" spans="3:31" ht="21" customHeight="1" x14ac:dyDescent="0.25">
      <c r="H31" s="240">
        <f>AVERAGE(H17:H22)</f>
        <v>0.58016262594027568</v>
      </c>
      <c r="AE31" s="95">
        <v>0.72</v>
      </c>
    </row>
  </sheetData>
  <mergeCells count="146">
    <mergeCell ref="D29:D30"/>
    <mergeCell ref="E29:E30"/>
    <mergeCell ref="H27:H28"/>
    <mergeCell ref="J27:J28"/>
    <mergeCell ref="L27:L28"/>
    <mergeCell ref="N27:N28"/>
    <mergeCell ref="P27:P28"/>
    <mergeCell ref="R27:R28"/>
    <mergeCell ref="T27:T28"/>
    <mergeCell ref="D27:D28"/>
    <mergeCell ref="E27:E28"/>
    <mergeCell ref="AE27:AE28"/>
    <mergeCell ref="AE29:AE30"/>
    <mergeCell ref="H29:H30"/>
    <mergeCell ref="J29:J30"/>
    <mergeCell ref="L29:L30"/>
    <mergeCell ref="N29:N30"/>
    <mergeCell ref="P29:P30"/>
    <mergeCell ref="R29:R30"/>
    <mergeCell ref="T29:T30"/>
    <mergeCell ref="V29:V30"/>
    <mergeCell ref="X29:X30"/>
    <mergeCell ref="Z29:Z30"/>
    <mergeCell ref="AB29:AB30"/>
    <mergeCell ref="AD29:AD30"/>
    <mergeCell ref="V27:V28"/>
    <mergeCell ref="X27:X28"/>
    <mergeCell ref="Z27:Z28"/>
    <mergeCell ref="AB27:AB28"/>
    <mergeCell ref="AD27:AD28"/>
    <mergeCell ref="AE15:AE16"/>
    <mergeCell ref="AE17:AE18"/>
    <mergeCell ref="AE19:AE20"/>
    <mergeCell ref="AE21:AE22"/>
    <mergeCell ref="AE23:AE24"/>
    <mergeCell ref="AE25:AE26"/>
    <mergeCell ref="B1:D3"/>
    <mergeCell ref="E1:P1"/>
    <mergeCell ref="Q1:S2"/>
    <mergeCell ref="E2:P2"/>
    <mergeCell ref="E3:H3"/>
    <mergeCell ref="I3:L3"/>
    <mergeCell ref="M3:P3"/>
    <mergeCell ref="Q3:S3"/>
    <mergeCell ref="AD19:AD20"/>
    <mergeCell ref="AD21:AD22"/>
    <mergeCell ref="AD23:AD24"/>
    <mergeCell ref="AD25:AD26"/>
    <mergeCell ref="C17:C18"/>
    <mergeCell ref="C19:C20"/>
    <mergeCell ref="C21:C22"/>
    <mergeCell ref="C23:C24"/>
    <mergeCell ref="C25:C26"/>
    <mergeCell ref="H19:H20"/>
    <mergeCell ref="Z19:Z20"/>
    <mergeCell ref="Z21:Z22"/>
    <mergeCell ref="Z23:Z24"/>
    <mergeCell ref="Z25:Z26"/>
    <mergeCell ref="AB19:AB20"/>
    <mergeCell ref="AB21:AB22"/>
    <mergeCell ref="AB23:AB24"/>
    <mergeCell ref="AB25:AB26"/>
    <mergeCell ref="V19:V20"/>
    <mergeCell ref="V21:V22"/>
    <mergeCell ref="V23:V24"/>
    <mergeCell ref="V25:V26"/>
    <mergeCell ref="X19:X20"/>
    <mergeCell ref="X21:X22"/>
    <mergeCell ref="X23:X24"/>
    <mergeCell ref="X25:X26"/>
    <mergeCell ref="T21:T22"/>
    <mergeCell ref="T23:T24"/>
    <mergeCell ref="T25:T26"/>
    <mergeCell ref="N19:N20"/>
    <mergeCell ref="N21:N22"/>
    <mergeCell ref="N23:N24"/>
    <mergeCell ref="N25:N26"/>
    <mergeCell ref="P19:P20"/>
    <mergeCell ref="P21:P22"/>
    <mergeCell ref="P23:P24"/>
    <mergeCell ref="P25:P26"/>
    <mergeCell ref="R19:R20"/>
    <mergeCell ref="R21:R22"/>
    <mergeCell ref="R23:R24"/>
    <mergeCell ref="R25:R26"/>
    <mergeCell ref="T19:T20"/>
    <mergeCell ref="J21:J22"/>
    <mergeCell ref="J23:J24"/>
    <mergeCell ref="J25:J26"/>
    <mergeCell ref="L19:L20"/>
    <mergeCell ref="L21:L22"/>
    <mergeCell ref="L23:L24"/>
    <mergeCell ref="L25:L26"/>
    <mergeCell ref="D21:D22"/>
    <mergeCell ref="E21:E22"/>
    <mergeCell ref="D23:D24"/>
    <mergeCell ref="E23:E24"/>
    <mergeCell ref="D25:D26"/>
    <mergeCell ref="E25:E26"/>
    <mergeCell ref="H21:H22"/>
    <mergeCell ref="H23:H24"/>
    <mergeCell ref="H25:H26"/>
    <mergeCell ref="V17:V18"/>
    <mergeCell ref="X17:X18"/>
    <mergeCell ref="Z17:Z18"/>
    <mergeCell ref="AB17:AB18"/>
    <mergeCell ref="AD17:AD18"/>
    <mergeCell ref="L17:L18"/>
    <mergeCell ref="N17:N18"/>
    <mergeCell ref="P17:P18"/>
    <mergeCell ref="R17:R18"/>
    <mergeCell ref="T17:T18"/>
    <mergeCell ref="U15:V15"/>
    <mergeCell ref="W15:X15"/>
    <mergeCell ref="Y15:Z15"/>
    <mergeCell ref="AA15:AB15"/>
    <mergeCell ref="AC15:AD15"/>
    <mergeCell ref="K15:L15"/>
    <mergeCell ref="M15:N15"/>
    <mergeCell ref="O15:P15"/>
    <mergeCell ref="Q15:R15"/>
    <mergeCell ref="S15:T15"/>
    <mergeCell ref="D17:D18"/>
    <mergeCell ref="E17:E18"/>
    <mergeCell ref="G15:H15"/>
    <mergeCell ref="H17:H18"/>
    <mergeCell ref="D16:F16"/>
    <mergeCell ref="I15:J15"/>
    <mergeCell ref="J17:J18"/>
    <mergeCell ref="D19:D20"/>
    <mergeCell ref="E19:E20"/>
    <mergeCell ref="J19:J20"/>
    <mergeCell ref="B7:C7"/>
    <mergeCell ref="D7:H7"/>
    <mergeCell ref="I7:K7"/>
    <mergeCell ref="B8:C12"/>
    <mergeCell ref="D8:H8"/>
    <mergeCell ref="I8:K8"/>
    <mergeCell ref="D9:H9"/>
    <mergeCell ref="I9:K9"/>
    <mergeCell ref="D10:H10"/>
    <mergeCell ref="I10:K10"/>
    <mergeCell ref="D11:H11"/>
    <mergeCell ref="I11:K11"/>
    <mergeCell ref="D12:H12"/>
    <mergeCell ref="I12:K12"/>
  </mergeCells>
  <pageMargins left="0.70866141732283472" right="0.70866141732283472" top="0.74803149606299213" bottom="0.74803149606299213" header="0.31496062992125984" footer="0.31496062992125984"/>
  <pageSetup scale="3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2"/>
  <sheetViews>
    <sheetView showGridLines="0" view="pageBreakPreview" topLeftCell="C13" zoomScale="60" zoomScaleNormal="90" workbookViewId="0">
      <selection activeCell="H31" sqref="H31"/>
    </sheetView>
  </sheetViews>
  <sheetFormatPr baseColWidth="10" defaultRowHeight="15" x14ac:dyDescent="0.25"/>
  <cols>
    <col min="1" max="1" width="1.85546875" customWidth="1"/>
    <col min="2" max="2" width="15.85546875" customWidth="1"/>
    <col min="3" max="3" width="2" bestFit="1" customWidth="1"/>
    <col min="5" max="5" width="14.85546875" customWidth="1"/>
    <col min="6" max="6" width="14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148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338" t="s">
        <v>9</v>
      </c>
      <c r="C8" s="396"/>
      <c r="D8" s="315" t="s">
        <v>79</v>
      </c>
      <c r="E8" s="257"/>
      <c r="F8" s="257"/>
      <c r="G8" s="257"/>
      <c r="H8" s="316"/>
      <c r="I8" s="317" t="s">
        <v>80</v>
      </c>
      <c r="J8" s="260"/>
      <c r="K8" s="318"/>
      <c r="L8" s="4" t="s">
        <v>60</v>
      </c>
      <c r="M8" s="33">
        <v>1</v>
      </c>
      <c r="N8" s="4" t="s">
        <v>71</v>
      </c>
      <c r="O8" s="14">
        <f>AE17</f>
        <v>0.91224109934604647</v>
      </c>
      <c r="P8" s="19">
        <f>AE17</f>
        <v>0.91224109934604647</v>
      </c>
      <c r="Q8" s="22">
        <v>0.8</v>
      </c>
      <c r="R8" s="25">
        <v>0.7</v>
      </c>
      <c r="S8" s="34" t="s">
        <v>94</v>
      </c>
    </row>
    <row r="9" spans="2:31" ht="39.75" customHeight="1" thickBot="1" x14ac:dyDescent="0.3">
      <c r="B9" s="397"/>
      <c r="C9" s="398"/>
      <c r="D9" s="298" t="s">
        <v>4</v>
      </c>
      <c r="E9" s="263"/>
      <c r="F9" s="263"/>
      <c r="G9" s="263"/>
      <c r="H9" s="299"/>
      <c r="I9" s="303" t="s">
        <v>5</v>
      </c>
      <c r="J9" s="266"/>
      <c r="K9" s="304"/>
      <c r="L9" s="5" t="s">
        <v>60</v>
      </c>
      <c r="M9" s="7">
        <v>1</v>
      </c>
      <c r="N9" s="5" t="s">
        <v>67</v>
      </c>
      <c r="O9" s="14">
        <f>AE19</f>
        <v>1</v>
      </c>
      <c r="P9" s="20">
        <f>AE19</f>
        <v>1</v>
      </c>
      <c r="Q9" s="23">
        <v>0.8</v>
      </c>
      <c r="R9" s="26">
        <v>0.7</v>
      </c>
      <c r="S9" s="28" t="s">
        <v>94</v>
      </c>
    </row>
    <row r="10" spans="2:31" ht="39.75" customHeight="1" thickBot="1" x14ac:dyDescent="0.3">
      <c r="B10" s="397"/>
      <c r="C10" s="398"/>
      <c r="D10" s="298" t="s">
        <v>12</v>
      </c>
      <c r="E10" s="263"/>
      <c r="F10" s="263"/>
      <c r="G10" s="263"/>
      <c r="H10" s="299"/>
      <c r="I10" s="303" t="s">
        <v>6</v>
      </c>
      <c r="J10" s="266"/>
      <c r="K10" s="304"/>
      <c r="L10" s="5" t="s">
        <v>60</v>
      </c>
      <c r="M10" s="7">
        <v>1</v>
      </c>
      <c r="N10" s="5" t="s">
        <v>77</v>
      </c>
      <c r="O10" s="14">
        <f>AE21</f>
        <v>1</v>
      </c>
      <c r="P10" s="20">
        <f>AE21</f>
        <v>1</v>
      </c>
      <c r="Q10" s="23">
        <v>0.8</v>
      </c>
      <c r="R10" s="26">
        <v>0.7</v>
      </c>
      <c r="S10" s="28" t="s">
        <v>94</v>
      </c>
    </row>
    <row r="11" spans="2:31" ht="55.5" customHeight="1" thickBot="1" x14ac:dyDescent="0.3">
      <c r="B11" s="397"/>
      <c r="C11" s="398"/>
      <c r="D11" s="298" t="s">
        <v>7</v>
      </c>
      <c r="E11" s="263"/>
      <c r="F11" s="263"/>
      <c r="G11" s="263"/>
      <c r="H11" s="299"/>
      <c r="I11" s="303" t="s">
        <v>53</v>
      </c>
      <c r="J11" s="266"/>
      <c r="K11" s="304"/>
      <c r="L11" s="5" t="s">
        <v>60</v>
      </c>
      <c r="M11" s="7">
        <v>1</v>
      </c>
      <c r="N11" s="5" t="s">
        <v>77</v>
      </c>
      <c r="O11" s="14">
        <f>AE23</f>
        <v>1</v>
      </c>
      <c r="P11" s="20">
        <f>AE23</f>
        <v>1</v>
      </c>
      <c r="Q11" s="23">
        <v>0.8</v>
      </c>
      <c r="R11" s="26">
        <v>0.7</v>
      </c>
      <c r="S11" s="28" t="s">
        <v>94</v>
      </c>
    </row>
    <row r="12" spans="2:31" ht="42" customHeight="1" thickBot="1" x14ac:dyDescent="0.3">
      <c r="B12" s="399"/>
      <c r="C12" s="400"/>
      <c r="D12" s="305" t="s">
        <v>8</v>
      </c>
      <c r="E12" s="293"/>
      <c r="F12" s="293"/>
      <c r="G12" s="293"/>
      <c r="H12" s="306"/>
      <c r="I12" s="319" t="s">
        <v>16</v>
      </c>
      <c r="J12" s="296"/>
      <c r="K12" s="320"/>
      <c r="L12" s="6" t="s">
        <v>60</v>
      </c>
      <c r="M12" s="8">
        <v>1</v>
      </c>
      <c r="N12" s="6" t="s">
        <v>67</v>
      </c>
      <c r="O12" s="14">
        <f>AE25</f>
        <v>0.97916666666666663</v>
      </c>
      <c r="P12" s="21">
        <f>AE25</f>
        <v>0.97916666666666663</v>
      </c>
      <c r="Q12" s="24">
        <v>0.8</v>
      </c>
      <c r="R12" s="27">
        <v>0.7</v>
      </c>
      <c r="S12" s="29" t="s">
        <v>94</v>
      </c>
    </row>
    <row r="14" spans="2:31" ht="15.75" thickBot="1" x14ac:dyDescent="0.3"/>
    <row r="15" spans="2:31" ht="15.75" thickBot="1" x14ac:dyDescent="0.3">
      <c r="G15" s="358" t="s">
        <v>127</v>
      </c>
      <c r="H15" s="359"/>
      <c r="I15" s="364" t="s">
        <v>128</v>
      </c>
      <c r="J15" s="365"/>
      <c r="K15" s="358" t="s">
        <v>129</v>
      </c>
      <c r="L15" s="359"/>
      <c r="M15" s="364" t="s">
        <v>130</v>
      </c>
      <c r="N15" s="365"/>
      <c r="O15" s="358" t="s">
        <v>131</v>
      </c>
      <c r="P15" s="359"/>
      <c r="Q15" s="364" t="s">
        <v>132</v>
      </c>
      <c r="R15" s="365"/>
      <c r="S15" s="358" t="s">
        <v>133</v>
      </c>
      <c r="T15" s="359"/>
      <c r="U15" s="364" t="s">
        <v>134</v>
      </c>
      <c r="V15" s="401"/>
      <c r="W15" s="401" t="s">
        <v>135</v>
      </c>
      <c r="X15" s="401"/>
      <c r="Y15" s="401" t="s">
        <v>136</v>
      </c>
      <c r="Z15" s="401"/>
      <c r="AA15" s="401" t="s">
        <v>137</v>
      </c>
      <c r="AB15" s="401"/>
      <c r="AC15" s="401" t="s">
        <v>138</v>
      </c>
      <c r="AD15" s="359"/>
      <c r="AE15" s="402" t="s">
        <v>146</v>
      </c>
    </row>
    <row r="16" spans="2:31" ht="15.75" thickBot="1" x14ac:dyDescent="0.3">
      <c r="D16" s="362" t="s">
        <v>1</v>
      </c>
      <c r="E16" s="363"/>
      <c r="F16" s="404"/>
      <c r="G16" s="76" t="s">
        <v>139</v>
      </c>
      <c r="H16" s="77" t="s">
        <v>140</v>
      </c>
      <c r="I16" s="78" t="s">
        <v>139</v>
      </c>
      <c r="J16" s="79" t="s">
        <v>140</v>
      </c>
      <c r="K16" s="76" t="s">
        <v>139</v>
      </c>
      <c r="L16" s="77" t="s">
        <v>140</v>
      </c>
      <c r="M16" s="78" t="s">
        <v>139</v>
      </c>
      <c r="N16" s="79" t="s">
        <v>140</v>
      </c>
      <c r="O16" s="76" t="s">
        <v>139</v>
      </c>
      <c r="P16" s="77" t="s">
        <v>140</v>
      </c>
      <c r="Q16" s="78" t="s">
        <v>139</v>
      </c>
      <c r="R16" s="79" t="s">
        <v>140</v>
      </c>
      <c r="S16" s="76" t="s">
        <v>139</v>
      </c>
      <c r="T16" s="77" t="s">
        <v>140</v>
      </c>
      <c r="U16" s="78" t="s">
        <v>139</v>
      </c>
      <c r="V16" s="67" t="s">
        <v>140</v>
      </c>
      <c r="W16" s="67" t="s">
        <v>139</v>
      </c>
      <c r="X16" s="67" t="s">
        <v>140</v>
      </c>
      <c r="Y16" s="67" t="s">
        <v>139</v>
      </c>
      <c r="Z16" s="67" t="s">
        <v>140</v>
      </c>
      <c r="AA16" s="67" t="s">
        <v>139</v>
      </c>
      <c r="AB16" s="67" t="s">
        <v>140</v>
      </c>
      <c r="AC16" s="67" t="s">
        <v>139</v>
      </c>
      <c r="AD16" s="77" t="s">
        <v>140</v>
      </c>
      <c r="AE16" s="403"/>
    </row>
    <row r="17" spans="3:31" ht="22.9" customHeight="1" x14ac:dyDescent="0.25">
      <c r="C17" s="390">
        <v>1</v>
      </c>
      <c r="D17" s="354" t="s">
        <v>79</v>
      </c>
      <c r="E17" s="405" t="s">
        <v>80</v>
      </c>
      <c r="F17" s="117" t="s">
        <v>155</v>
      </c>
      <c r="G17" s="220">
        <v>195</v>
      </c>
      <c r="H17" s="378">
        <f>+G18/G17*1</f>
        <v>0.97435897435897434</v>
      </c>
      <c r="I17" s="220">
        <v>198</v>
      </c>
      <c r="J17" s="376">
        <f>+I18/I17*1</f>
        <v>1</v>
      </c>
      <c r="K17" s="220">
        <v>197</v>
      </c>
      <c r="L17" s="378">
        <f>+K18/K17*1</f>
        <v>0.91370558375634514</v>
      </c>
      <c r="M17" s="220">
        <v>150</v>
      </c>
      <c r="N17" s="376">
        <f>+M18/M17*1</f>
        <v>0.65333333333333332</v>
      </c>
      <c r="O17" s="220">
        <v>142</v>
      </c>
      <c r="P17" s="378">
        <f>+O18/O17*1</f>
        <v>0.95070422535211263</v>
      </c>
      <c r="Q17" s="220">
        <v>145</v>
      </c>
      <c r="R17" s="376">
        <f>+Q18/Q17*1</f>
        <v>0.96551724137931039</v>
      </c>
      <c r="S17" s="220">
        <v>110</v>
      </c>
      <c r="T17" s="378">
        <f>+S18/S17*1</f>
        <v>0.89090909090909087</v>
      </c>
      <c r="U17" s="108">
        <v>195</v>
      </c>
      <c r="V17" s="378">
        <f>+U18/U17*1</f>
        <v>0.97435897435897434</v>
      </c>
      <c r="W17" s="220">
        <v>198</v>
      </c>
      <c r="X17" s="376">
        <f>+W18/W17*1</f>
        <v>0.95959595959595956</v>
      </c>
      <c r="Y17" s="220">
        <v>197</v>
      </c>
      <c r="Z17" s="378">
        <f>+Y18/Y17*1</f>
        <v>0.91370558375634514</v>
      </c>
      <c r="AA17" s="220">
        <v>150</v>
      </c>
      <c r="AB17" s="376">
        <f>+AA18/AA17*1</f>
        <v>0.8</v>
      </c>
      <c r="AC17" s="220">
        <v>142</v>
      </c>
      <c r="AD17" s="378">
        <f>+AC18/AC17*1</f>
        <v>0.95070422535211263</v>
      </c>
      <c r="AE17" s="407">
        <f>AVERAGE(H17,J17,L17,N17,P17,R17,T17,V17,X17,Z17,AB17,AD17)</f>
        <v>0.91224109934604647</v>
      </c>
    </row>
    <row r="18" spans="3:31" ht="52.15" customHeight="1" thickBot="1" x14ac:dyDescent="0.3">
      <c r="C18" s="390"/>
      <c r="D18" s="355"/>
      <c r="E18" s="406"/>
      <c r="F18" s="118" t="s">
        <v>156</v>
      </c>
      <c r="G18" s="221">
        <v>190</v>
      </c>
      <c r="H18" s="379"/>
      <c r="I18" s="221">
        <v>198</v>
      </c>
      <c r="J18" s="377"/>
      <c r="K18" s="221">
        <v>180</v>
      </c>
      <c r="L18" s="379"/>
      <c r="M18" s="221">
        <v>98</v>
      </c>
      <c r="N18" s="377"/>
      <c r="O18" s="221">
        <v>135</v>
      </c>
      <c r="P18" s="379"/>
      <c r="Q18" s="221">
        <v>140</v>
      </c>
      <c r="R18" s="377"/>
      <c r="S18" s="221">
        <v>98</v>
      </c>
      <c r="T18" s="379"/>
      <c r="U18" s="109">
        <v>190</v>
      </c>
      <c r="V18" s="379"/>
      <c r="W18" s="221">
        <v>190</v>
      </c>
      <c r="X18" s="377"/>
      <c r="Y18" s="221">
        <v>180</v>
      </c>
      <c r="Z18" s="379"/>
      <c r="AA18" s="221">
        <v>120</v>
      </c>
      <c r="AB18" s="377"/>
      <c r="AC18" s="221">
        <v>135</v>
      </c>
      <c r="AD18" s="379"/>
      <c r="AE18" s="408"/>
    </row>
    <row r="19" spans="3:31" ht="22.15" customHeight="1" x14ac:dyDescent="0.25">
      <c r="C19" s="390">
        <v>2</v>
      </c>
      <c r="D19" s="366" t="s">
        <v>4</v>
      </c>
      <c r="E19" s="368" t="s">
        <v>5</v>
      </c>
      <c r="F19" s="119" t="s">
        <v>268</v>
      </c>
      <c r="G19" s="224">
        <v>3</v>
      </c>
      <c r="H19" s="370">
        <f>+G20/G19*1</f>
        <v>1</v>
      </c>
      <c r="I19" s="224">
        <v>7</v>
      </c>
      <c r="J19" s="370">
        <f>+I20/I19*1</f>
        <v>1</v>
      </c>
      <c r="K19" s="224">
        <v>1</v>
      </c>
      <c r="L19" s="370">
        <f>+K20/K19*1</f>
        <v>1</v>
      </c>
      <c r="M19" s="224">
        <v>5</v>
      </c>
      <c r="N19" s="370">
        <f>+M20/M19*1</f>
        <v>1</v>
      </c>
      <c r="O19" s="224">
        <v>7</v>
      </c>
      <c r="P19" s="370">
        <f>+O20/O19*1</f>
        <v>1</v>
      </c>
      <c r="Q19" s="224">
        <v>5</v>
      </c>
      <c r="R19" s="370">
        <f>+Q20/Q19*1</f>
        <v>1</v>
      </c>
      <c r="S19" s="224">
        <v>3</v>
      </c>
      <c r="T19" s="370">
        <f>+S20/S19*1</f>
        <v>1</v>
      </c>
      <c r="U19" s="110">
        <v>3</v>
      </c>
      <c r="V19" s="370">
        <f>+U20/U19*1</f>
        <v>1</v>
      </c>
      <c r="W19" s="224">
        <v>5</v>
      </c>
      <c r="X19" s="370">
        <f>+W20/W19*1</f>
        <v>1</v>
      </c>
      <c r="Y19" s="224">
        <v>3</v>
      </c>
      <c r="Z19" s="370">
        <f>+Y20/Y19*1</f>
        <v>1</v>
      </c>
      <c r="AA19" s="224">
        <v>3</v>
      </c>
      <c r="AB19" s="370">
        <f>+AA20/AA19*1</f>
        <v>1</v>
      </c>
      <c r="AC19" s="224">
        <v>6</v>
      </c>
      <c r="AD19" s="370">
        <f>+AC20/AC19*1</f>
        <v>1</v>
      </c>
      <c r="AE19" s="407">
        <f t="shared" ref="AE19" si="0">AVERAGE(H19,J19,L19,N19,P19,R19,T19,V19,X19,Z19,AB19,AD19)</f>
        <v>1</v>
      </c>
    </row>
    <row r="20" spans="3:31" ht="30" customHeight="1" thickBot="1" x14ac:dyDescent="0.3">
      <c r="C20" s="390"/>
      <c r="D20" s="367"/>
      <c r="E20" s="369"/>
      <c r="F20" s="120" t="s">
        <v>269</v>
      </c>
      <c r="G20" s="225">
        <v>3</v>
      </c>
      <c r="H20" s="371"/>
      <c r="I20" s="78">
        <v>7</v>
      </c>
      <c r="J20" s="371"/>
      <c r="K20" s="76">
        <v>1</v>
      </c>
      <c r="L20" s="371"/>
      <c r="M20" s="78">
        <v>5</v>
      </c>
      <c r="N20" s="371"/>
      <c r="O20" s="76">
        <v>7</v>
      </c>
      <c r="P20" s="371"/>
      <c r="Q20" s="78">
        <v>5</v>
      </c>
      <c r="R20" s="371"/>
      <c r="S20" s="76">
        <v>3</v>
      </c>
      <c r="T20" s="371"/>
      <c r="U20" s="111">
        <v>3</v>
      </c>
      <c r="V20" s="371"/>
      <c r="W20" s="78">
        <v>5</v>
      </c>
      <c r="X20" s="371"/>
      <c r="Y20" s="76">
        <v>3</v>
      </c>
      <c r="Z20" s="371"/>
      <c r="AA20" s="78">
        <v>3</v>
      </c>
      <c r="AB20" s="371"/>
      <c r="AC20" s="76">
        <v>6</v>
      </c>
      <c r="AD20" s="371"/>
      <c r="AE20" s="408"/>
    </row>
    <row r="21" spans="3:31" ht="22.9" customHeight="1" x14ac:dyDescent="0.25">
      <c r="C21" s="390">
        <v>3</v>
      </c>
      <c r="D21" s="354" t="s">
        <v>12</v>
      </c>
      <c r="E21" s="356" t="s">
        <v>6</v>
      </c>
      <c r="F21" s="117" t="s">
        <v>270</v>
      </c>
      <c r="G21" s="222">
        <v>3</v>
      </c>
      <c r="H21" s="378">
        <f>+G22/G21*1</f>
        <v>1</v>
      </c>
      <c r="I21" s="222">
        <v>7</v>
      </c>
      <c r="J21" s="378">
        <f>+I22/I21*1</f>
        <v>1</v>
      </c>
      <c r="K21" s="222">
        <v>1</v>
      </c>
      <c r="L21" s="378">
        <f>+K22/K21*1</f>
        <v>1</v>
      </c>
      <c r="M21" s="222">
        <v>5</v>
      </c>
      <c r="N21" s="378">
        <f>+M22/M21*1</f>
        <v>1</v>
      </c>
      <c r="O21" s="222">
        <v>7</v>
      </c>
      <c r="P21" s="378">
        <f>+O22/O21*1</f>
        <v>1</v>
      </c>
      <c r="Q21" s="222">
        <v>5</v>
      </c>
      <c r="R21" s="378">
        <f>+Q22/Q21*1</f>
        <v>1</v>
      </c>
      <c r="S21" s="222">
        <v>3</v>
      </c>
      <c r="T21" s="378">
        <f>+S22/S21*1</f>
        <v>1</v>
      </c>
      <c r="U21" s="112">
        <v>3</v>
      </c>
      <c r="V21" s="378">
        <f>+U22/U21*1</f>
        <v>1</v>
      </c>
      <c r="W21" s="222">
        <v>5</v>
      </c>
      <c r="X21" s="378">
        <f>+W22/W21*1</f>
        <v>1</v>
      </c>
      <c r="Y21" s="222">
        <v>3</v>
      </c>
      <c r="Z21" s="378">
        <f>+Y22/Y21*1</f>
        <v>1</v>
      </c>
      <c r="AA21" s="222">
        <v>3</v>
      </c>
      <c r="AB21" s="378">
        <f>+AA22/AA21*1</f>
        <v>1</v>
      </c>
      <c r="AC21" s="222">
        <v>6</v>
      </c>
      <c r="AD21" s="378">
        <f>+AC22/AC21*1</f>
        <v>1</v>
      </c>
      <c r="AE21" s="407">
        <f t="shared" ref="AE21" si="1">AVERAGE(H21,J21,L21,N21,P21,R21,T21,V21,X21,Z21,AB21,AD21)</f>
        <v>1</v>
      </c>
    </row>
    <row r="22" spans="3:31" ht="24.75" thickBot="1" x14ac:dyDescent="0.3">
      <c r="C22" s="390"/>
      <c r="D22" s="355"/>
      <c r="E22" s="357"/>
      <c r="F22" s="118" t="s">
        <v>177</v>
      </c>
      <c r="G22" s="223">
        <v>3</v>
      </c>
      <c r="H22" s="379"/>
      <c r="I22" s="169">
        <v>7</v>
      </c>
      <c r="J22" s="379"/>
      <c r="K22" s="221">
        <v>1</v>
      </c>
      <c r="L22" s="379"/>
      <c r="M22" s="169">
        <v>5</v>
      </c>
      <c r="N22" s="379"/>
      <c r="O22" s="221">
        <v>7</v>
      </c>
      <c r="P22" s="379"/>
      <c r="Q22" s="169">
        <v>5</v>
      </c>
      <c r="R22" s="379"/>
      <c r="S22" s="221">
        <v>3</v>
      </c>
      <c r="T22" s="379"/>
      <c r="U22" s="113">
        <v>3</v>
      </c>
      <c r="V22" s="379"/>
      <c r="W22" s="169">
        <v>5</v>
      </c>
      <c r="X22" s="379"/>
      <c r="Y22" s="221">
        <v>3</v>
      </c>
      <c r="Z22" s="379"/>
      <c r="AA22" s="169">
        <v>3</v>
      </c>
      <c r="AB22" s="379"/>
      <c r="AC22" s="221">
        <v>6</v>
      </c>
      <c r="AD22" s="379"/>
      <c r="AE22" s="408"/>
    </row>
    <row r="23" spans="3:31" ht="44.45" customHeight="1" x14ac:dyDescent="0.25">
      <c r="C23" s="390">
        <v>4</v>
      </c>
      <c r="D23" s="366" t="s">
        <v>7</v>
      </c>
      <c r="E23" s="368" t="s">
        <v>53</v>
      </c>
      <c r="F23" s="119" t="s">
        <v>176</v>
      </c>
      <c r="G23" s="222">
        <v>3</v>
      </c>
      <c r="H23" s="378">
        <f>+G24/G23*1</f>
        <v>1</v>
      </c>
      <c r="I23" s="222">
        <v>7</v>
      </c>
      <c r="J23" s="378">
        <f>+I24/I23*1</f>
        <v>1</v>
      </c>
      <c r="K23" s="222">
        <v>1</v>
      </c>
      <c r="L23" s="378">
        <f>+K24/K23*1</f>
        <v>1</v>
      </c>
      <c r="M23" s="222">
        <v>5</v>
      </c>
      <c r="N23" s="378">
        <f>+M24/M23*1</f>
        <v>1</v>
      </c>
      <c r="O23" s="222">
        <v>7</v>
      </c>
      <c r="P23" s="378">
        <f>+O24/O23*1</f>
        <v>1</v>
      </c>
      <c r="Q23" s="222">
        <v>5</v>
      </c>
      <c r="R23" s="378">
        <f>+Q24/Q23*1</f>
        <v>1</v>
      </c>
      <c r="S23" s="222">
        <v>3</v>
      </c>
      <c r="T23" s="378">
        <f>+S24/S23*1</f>
        <v>1</v>
      </c>
      <c r="U23" s="112">
        <v>3</v>
      </c>
      <c r="V23" s="378">
        <f>+U24/U23*1</f>
        <v>1</v>
      </c>
      <c r="W23" s="222">
        <v>5</v>
      </c>
      <c r="X23" s="378">
        <f>+W24/W23*1</f>
        <v>1</v>
      </c>
      <c r="Y23" s="222">
        <v>3</v>
      </c>
      <c r="Z23" s="378">
        <f>+Y24/Y23*1</f>
        <v>1</v>
      </c>
      <c r="AA23" s="222">
        <v>3</v>
      </c>
      <c r="AB23" s="378">
        <f>+AA24/AA23*1</f>
        <v>1</v>
      </c>
      <c r="AC23" s="222">
        <v>6</v>
      </c>
      <c r="AD23" s="378">
        <f>+AC24/AC23*1</f>
        <v>1</v>
      </c>
      <c r="AE23" s="407">
        <f t="shared" ref="AE23" si="2">AVERAGE(H23,J23,L23,N23,P23,R23,T23,V23,X23,Z23,AB23,AD23)</f>
        <v>1</v>
      </c>
    </row>
    <row r="24" spans="3:31" ht="33" customHeight="1" thickBot="1" x14ac:dyDescent="0.3">
      <c r="C24" s="390"/>
      <c r="D24" s="367"/>
      <c r="E24" s="369"/>
      <c r="F24" s="120" t="s">
        <v>177</v>
      </c>
      <c r="G24" s="223">
        <v>3</v>
      </c>
      <c r="H24" s="379"/>
      <c r="I24" s="169">
        <v>7</v>
      </c>
      <c r="J24" s="379"/>
      <c r="K24" s="221">
        <v>1</v>
      </c>
      <c r="L24" s="379"/>
      <c r="M24" s="169">
        <v>5</v>
      </c>
      <c r="N24" s="379"/>
      <c r="O24" s="221">
        <v>7</v>
      </c>
      <c r="P24" s="379"/>
      <c r="Q24" s="169">
        <v>5</v>
      </c>
      <c r="R24" s="379"/>
      <c r="S24" s="221">
        <v>3</v>
      </c>
      <c r="T24" s="379"/>
      <c r="U24" s="113">
        <v>3</v>
      </c>
      <c r="V24" s="379"/>
      <c r="W24" s="169">
        <v>5</v>
      </c>
      <c r="X24" s="379"/>
      <c r="Y24" s="221">
        <v>3</v>
      </c>
      <c r="Z24" s="379"/>
      <c r="AA24" s="169">
        <v>3</v>
      </c>
      <c r="AB24" s="379"/>
      <c r="AC24" s="221">
        <v>6</v>
      </c>
      <c r="AD24" s="379"/>
      <c r="AE24" s="408"/>
    </row>
    <row r="25" spans="3:31" ht="34.15" customHeight="1" x14ac:dyDescent="0.25">
      <c r="C25" s="390">
        <v>5</v>
      </c>
      <c r="D25" s="354" t="s">
        <v>8</v>
      </c>
      <c r="E25" s="356" t="s">
        <v>16</v>
      </c>
      <c r="F25" s="117" t="s">
        <v>178</v>
      </c>
      <c r="G25" s="222">
        <v>2</v>
      </c>
      <c r="H25" s="378">
        <f>+G26/G25*1</f>
        <v>1</v>
      </c>
      <c r="I25" s="85">
        <v>2</v>
      </c>
      <c r="J25" s="376">
        <f>+I26/I25*1</f>
        <v>1</v>
      </c>
      <c r="K25" s="108">
        <v>4</v>
      </c>
      <c r="L25" s="378">
        <f>+K26/K25*1</f>
        <v>0.75</v>
      </c>
      <c r="M25" s="112">
        <v>4</v>
      </c>
      <c r="N25" s="376">
        <f>+M26/M25*1</f>
        <v>1</v>
      </c>
      <c r="O25" s="108">
        <v>3</v>
      </c>
      <c r="P25" s="378">
        <f>+O26/O25*1</f>
        <v>1</v>
      </c>
      <c r="Q25" s="112">
        <v>1</v>
      </c>
      <c r="R25" s="376">
        <f>+Q26/Q25*1</f>
        <v>1</v>
      </c>
      <c r="S25" s="108">
        <v>1</v>
      </c>
      <c r="T25" s="378">
        <f>+S26/S25*1</f>
        <v>1</v>
      </c>
      <c r="U25" s="112">
        <v>2</v>
      </c>
      <c r="V25" s="378">
        <f>+U26/U25*1</f>
        <v>1</v>
      </c>
      <c r="W25" s="85">
        <v>2</v>
      </c>
      <c r="X25" s="376">
        <f>+W26/W25*1</f>
        <v>1</v>
      </c>
      <c r="Y25" s="108">
        <v>4</v>
      </c>
      <c r="Z25" s="378">
        <f>+Y26/Y25*1</f>
        <v>1</v>
      </c>
      <c r="AA25" s="112">
        <v>4</v>
      </c>
      <c r="AB25" s="376">
        <f>+AA26/AA25*1</f>
        <v>1</v>
      </c>
      <c r="AC25" s="108">
        <v>3</v>
      </c>
      <c r="AD25" s="378">
        <f>+AC26/AC25*1</f>
        <v>1</v>
      </c>
      <c r="AE25" s="407">
        <f t="shared" ref="AE25" si="3">AVERAGE(H25,J25,L25,N25,P25,R25,T25,V25,X25,Z25,AB25,AD25)</f>
        <v>0.97916666666666663</v>
      </c>
    </row>
    <row r="26" spans="3:31" ht="33.6" customHeight="1" thickBot="1" x14ac:dyDescent="0.3">
      <c r="C26" s="390"/>
      <c r="D26" s="355"/>
      <c r="E26" s="357"/>
      <c r="F26" s="121" t="s">
        <v>179</v>
      </c>
      <c r="G26" s="221">
        <v>2</v>
      </c>
      <c r="H26" s="379"/>
      <c r="I26" s="73">
        <v>2</v>
      </c>
      <c r="J26" s="377"/>
      <c r="K26" s="109">
        <v>3</v>
      </c>
      <c r="L26" s="379"/>
      <c r="M26" s="113">
        <v>4</v>
      </c>
      <c r="N26" s="377"/>
      <c r="O26" s="109">
        <v>3</v>
      </c>
      <c r="P26" s="379"/>
      <c r="Q26" s="113">
        <v>1</v>
      </c>
      <c r="R26" s="377"/>
      <c r="S26" s="109">
        <v>1</v>
      </c>
      <c r="T26" s="379"/>
      <c r="U26" s="113">
        <v>2</v>
      </c>
      <c r="V26" s="379"/>
      <c r="W26" s="73">
        <v>2</v>
      </c>
      <c r="X26" s="377"/>
      <c r="Y26" s="109">
        <v>4</v>
      </c>
      <c r="Z26" s="379"/>
      <c r="AA26" s="113">
        <v>4</v>
      </c>
      <c r="AB26" s="377"/>
      <c r="AC26" s="109">
        <v>3</v>
      </c>
      <c r="AD26" s="379"/>
      <c r="AE26" s="408"/>
    </row>
    <row r="27" spans="3:31" ht="45.6" hidden="1" customHeight="1" x14ac:dyDescent="0.25">
      <c r="C27" s="158">
        <v>6</v>
      </c>
      <c r="D27" s="392" t="s">
        <v>209</v>
      </c>
      <c r="E27" s="394" t="s">
        <v>206</v>
      </c>
      <c r="F27" s="117" t="s">
        <v>213</v>
      </c>
      <c r="G27" s="140"/>
      <c r="H27" s="378" t="e">
        <f>+G28/G27*1</f>
        <v>#DIV/0!</v>
      </c>
      <c r="I27" s="112"/>
      <c r="J27" s="376" t="e">
        <f>+I28/I27*1</f>
        <v>#DIV/0!</v>
      </c>
      <c r="K27" s="108"/>
      <c r="L27" s="378" t="e">
        <f>+K28/K27*1</f>
        <v>#DIV/0!</v>
      </c>
      <c r="M27" s="112"/>
      <c r="N27" s="376" t="e">
        <f>+M28/M27*1</f>
        <v>#DIV/0!</v>
      </c>
      <c r="O27" s="108"/>
      <c r="P27" s="378" t="e">
        <f>+O28/O27*1</f>
        <v>#DIV/0!</v>
      </c>
      <c r="Q27" s="112"/>
      <c r="R27" s="376" t="e">
        <f>+Q28/Q27*1</f>
        <v>#DIV/0!</v>
      </c>
      <c r="S27" s="108"/>
      <c r="T27" s="378" t="e">
        <f>+S28/S27*1</f>
        <v>#DIV/0!</v>
      </c>
      <c r="U27" s="167"/>
      <c r="V27" s="376" t="e">
        <f>+U28/U27*1</f>
        <v>#DIV/0!</v>
      </c>
      <c r="W27" s="108"/>
      <c r="X27" s="378" t="e">
        <f>+W28/W27*1</f>
        <v>#DIV/0!</v>
      </c>
      <c r="Y27" s="112"/>
      <c r="Z27" s="376" t="e">
        <f>+Y28/Y27*1</f>
        <v>#DIV/0!</v>
      </c>
      <c r="AA27" s="108"/>
      <c r="AB27" s="378" t="e">
        <f>+AA28/AA27*1</f>
        <v>#DIV/0!</v>
      </c>
      <c r="AC27" s="108"/>
      <c r="AD27" s="378" t="e">
        <f>+AC28/AC27*1</f>
        <v>#DIV/0!</v>
      </c>
      <c r="AE27" s="386" t="e">
        <f>AVERAGE(H27,J27,L27,N27,P27,R27,T27,V27,X27,Z27,AB27,AD27)</f>
        <v>#DIV/0!</v>
      </c>
    </row>
    <row r="28" spans="3:31" ht="24.75" hidden="1" thickBot="1" x14ac:dyDescent="0.3">
      <c r="C28" s="158"/>
      <c r="D28" s="393"/>
      <c r="E28" s="395"/>
      <c r="F28" s="159" t="s">
        <v>214</v>
      </c>
      <c r="G28" s="160"/>
      <c r="H28" s="371"/>
      <c r="I28" s="161"/>
      <c r="J28" s="375"/>
      <c r="K28" s="162"/>
      <c r="L28" s="371"/>
      <c r="M28" s="161"/>
      <c r="N28" s="375"/>
      <c r="O28" s="162"/>
      <c r="P28" s="371"/>
      <c r="Q28" s="161"/>
      <c r="R28" s="375"/>
      <c r="S28" s="162"/>
      <c r="T28" s="371"/>
      <c r="U28" s="170"/>
      <c r="V28" s="375"/>
      <c r="W28" s="162"/>
      <c r="X28" s="371"/>
      <c r="Y28" s="161"/>
      <c r="Z28" s="375"/>
      <c r="AA28" s="162"/>
      <c r="AB28" s="371"/>
      <c r="AC28" s="162"/>
      <c r="AD28" s="371"/>
      <c r="AE28" s="391"/>
    </row>
    <row r="29" spans="3:31" ht="36" hidden="1" customHeight="1" x14ac:dyDescent="0.25">
      <c r="C29" s="163">
        <v>7</v>
      </c>
      <c r="D29" s="354" t="s">
        <v>207</v>
      </c>
      <c r="E29" s="356" t="s">
        <v>208</v>
      </c>
      <c r="F29" s="164" t="s">
        <v>215</v>
      </c>
      <c r="G29" s="138"/>
      <c r="H29" s="378" t="e">
        <f>+G30/G29*1</f>
        <v>#DIV/0!</v>
      </c>
      <c r="I29" s="112"/>
      <c r="J29" s="376" t="e">
        <f>+I30/I29*1</f>
        <v>#DIV/0!</v>
      </c>
      <c r="K29" s="108"/>
      <c r="L29" s="378" t="e">
        <f>+K30/K29*1</f>
        <v>#DIV/0!</v>
      </c>
      <c r="M29" s="112"/>
      <c r="N29" s="376" t="e">
        <f>+M30/M29*1</f>
        <v>#DIV/0!</v>
      </c>
      <c r="O29" s="108"/>
      <c r="P29" s="378" t="e">
        <f>+O30/O29*1</f>
        <v>#DIV/0!</v>
      </c>
      <c r="Q29" s="112"/>
      <c r="R29" s="376" t="e">
        <f>+Q30/Q29*1</f>
        <v>#DIV/0!</v>
      </c>
      <c r="S29" s="108"/>
      <c r="T29" s="378" t="e">
        <f>+S30/S29*1</f>
        <v>#DIV/0!</v>
      </c>
      <c r="U29" s="171"/>
      <c r="V29" s="376" t="e">
        <f>+U30/U29*1</f>
        <v>#DIV/0!</v>
      </c>
      <c r="W29" s="108"/>
      <c r="X29" s="378" t="e">
        <f>+W30/W29*1</f>
        <v>#DIV/0!</v>
      </c>
      <c r="Y29" s="112"/>
      <c r="Z29" s="376" t="e">
        <f>+Y30/Y29*1</f>
        <v>#DIV/0!</v>
      </c>
      <c r="AA29" s="108"/>
      <c r="AB29" s="378" t="e">
        <f>+AA30/AA29*1</f>
        <v>#DIV/0!</v>
      </c>
      <c r="AC29" s="108"/>
      <c r="AD29" s="378" t="e">
        <f>+AC30/AC29*1</f>
        <v>#DIV/0!</v>
      </c>
      <c r="AE29" s="386" t="e">
        <f>AVERAGE(H29,J29,L29,N29,P29,R29,T29,V29,X29,Z29,AB29,AD29)</f>
        <v>#DIV/0!</v>
      </c>
    </row>
    <row r="30" spans="3:31" ht="30.6" hidden="1" customHeight="1" thickBot="1" x14ac:dyDescent="0.3">
      <c r="C30" s="163"/>
      <c r="D30" s="355"/>
      <c r="E30" s="357"/>
      <c r="F30" s="121" t="s">
        <v>216</v>
      </c>
      <c r="G30" s="139"/>
      <c r="H30" s="379"/>
      <c r="I30" s="113"/>
      <c r="J30" s="377"/>
      <c r="K30" s="109"/>
      <c r="L30" s="379"/>
      <c r="M30" s="113"/>
      <c r="N30" s="377"/>
      <c r="O30" s="109"/>
      <c r="P30" s="379"/>
      <c r="Q30" s="113"/>
      <c r="R30" s="377"/>
      <c r="S30" s="109"/>
      <c r="T30" s="379"/>
      <c r="U30" s="169"/>
      <c r="V30" s="377"/>
      <c r="W30" s="109"/>
      <c r="X30" s="379"/>
      <c r="Y30" s="113"/>
      <c r="Z30" s="377"/>
      <c r="AA30" s="109"/>
      <c r="AB30" s="379"/>
      <c r="AC30" s="109"/>
      <c r="AD30" s="379"/>
      <c r="AE30" s="387"/>
    </row>
    <row r="31" spans="3:31" ht="30.6" customHeight="1" x14ac:dyDescent="0.25">
      <c r="C31" s="163"/>
      <c r="D31" s="237"/>
      <c r="E31" s="237"/>
      <c r="F31" s="238"/>
      <c r="G31" s="239"/>
      <c r="H31" s="95">
        <f>AVERAGE(H17:H26)</f>
        <v>0.99487179487179489</v>
      </c>
      <c r="I31" s="227"/>
      <c r="J31" s="95">
        <f>AVERAGE(J17:J26)</f>
        <v>1</v>
      </c>
      <c r="K31" s="227"/>
      <c r="L31" s="95">
        <f>AVERAGE(L17:L26)</f>
        <v>0.93274111675126892</v>
      </c>
      <c r="M31" s="227"/>
      <c r="N31" s="95">
        <f>AVERAGE(N17:N26)</f>
        <v>0.93066666666666664</v>
      </c>
      <c r="O31" s="227"/>
      <c r="P31" s="95">
        <f>AVERAGE(P17:P26)</f>
        <v>0.99014084507042244</v>
      </c>
      <c r="Q31" s="227"/>
      <c r="R31" s="95">
        <f>AVERAGE(R17:R26)</f>
        <v>0.99310344827586206</v>
      </c>
      <c r="S31" s="227"/>
      <c r="T31" s="95">
        <f>AVERAGE(T17:T26)</f>
        <v>0.97818181818181815</v>
      </c>
      <c r="U31" s="239"/>
      <c r="V31" s="95">
        <f>AVERAGE(V17:V26)</f>
        <v>0.99487179487179489</v>
      </c>
      <c r="W31" s="227"/>
      <c r="X31" s="95">
        <f>AVERAGE(X17:X26)</f>
        <v>0.99191919191919187</v>
      </c>
      <c r="Y31" s="227"/>
      <c r="Z31" s="95">
        <f>AVERAGE(Z17:Z26)</f>
        <v>0.98274111675126896</v>
      </c>
      <c r="AA31" s="227"/>
      <c r="AB31" s="95">
        <f>AVERAGE(AB17:AB26)</f>
        <v>0.96</v>
      </c>
      <c r="AC31" s="227"/>
      <c r="AD31" s="95">
        <f>AVERAGE(AD17:AD26)</f>
        <v>0.99014084507042244</v>
      </c>
      <c r="AE31" s="95">
        <f>AVERAGE(AE17:AE26)</f>
        <v>0.97828155320254262</v>
      </c>
    </row>
    <row r="32" spans="3:31" x14ac:dyDescent="0.25">
      <c r="AE32" s="137">
        <f>AVERAGE(AE17:AE26)</f>
        <v>0.97828155320254262</v>
      </c>
    </row>
  </sheetData>
  <mergeCells count="146">
    <mergeCell ref="X27:X28"/>
    <mergeCell ref="Z27:Z28"/>
    <mergeCell ref="AB27:AB28"/>
    <mergeCell ref="AD27:AD28"/>
    <mergeCell ref="AE27:AE28"/>
    <mergeCell ref="D29:D30"/>
    <mergeCell ref="E29:E30"/>
    <mergeCell ref="H29:H30"/>
    <mergeCell ref="J29:J30"/>
    <mergeCell ref="L29:L30"/>
    <mergeCell ref="N29:N30"/>
    <mergeCell ref="P29:P30"/>
    <mergeCell ref="R29:R30"/>
    <mergeCell ref="T29:T30"/>
    <mergeCell ref="V29:V30"/>
    <mergeCell ref="X29:X30"/>
    <mergeCell ref="Z29:Z30"/>
    <mergeCell ref="AB29:AB30"/>
    <mergeCell ref="AD29:AD30"/>
    <mergeCell ref="AE29:AE30"/>
    <mergeCell ref="D27:D28"/>
    <mergeCell ref="E27:E28"/>
    <mergeCell ref="H27:H28"/>
    <mergeCell ref="J27:J28"/>
    <mergeCell ref="L27:L28"/>
    <mergeCell ref="N27:N28"/>
    <mergeCell ref="P27:P28"/>
    <mergeCell ref="R27:R28"/>
    <mergeCell ref="T27:T28"/>
    <mergeCell ref="R25:R26"/>
    <mergeCell ref="T25:T26"/>
    <mergeCell ref="V25:V26"/>
    <mergeCell ref="V27:V28"/>
    <mergeCell ref="X23:X24"/>
    <mergeCell ref="Z23:Z24"/>
    <mergeCell ref="AB23:AB24"/>
    <mergeCell ref="AD23:AD24"/>
    <mergeCell ref="AE23:AE24"/>
    <mergeCell ref="C25:C26"/>
    <mergeCell ref="D25:D26"/>
    <mergeCell ref="E25:E26"/>
    <mergeCell ref="H25:H26"/>
    <mergeCell ref="J25:J26"/>
    <mergeCell ref="L23:L24"/>
    <mergeCell ref="N23:N24"/>
    <mergeCell ref="P23:P24"/>
    <mergeCell ref="R23:R24"/>
    <mergeCell ref="T23:T24"/>
    <mergeCell ref="V23:V24"/>
    <mergeCell ref="X25:X26"/>
    <mergeCell ref="Z25:Z26"/>
    <mergeCell ref="AB25:AB26"/>
    <mergeCell ref="AD25:AD26"/>
    <mergeCell ref="AE25:AE26"/>
    <mergeCell ref="L25:L26"/>
    <mergeCell ref="N25:N26"/>
    <mergeCell ref="P25:P26"/>
    <mergeCell ref="C23:C24"/>
    <mergeCell ref="D23:D24"/>
    <mergeCell ref="E23:E24"/>
    <mergeCell ref="H23:H24"/>
    <mergeCell ref="J23:J24"/>
    <mergeCell ref="L21:L22"/>
    <mergeCell ref="N21:N22"/>
    <mergeCell ref="P21:P22"/>
    <mergeCell ref="R21:R22"/>
    <mergeCell ref="AB19:AB20"/>
    <mergeCell ref="AD19:AD20"/>
    <mergeCell ref="AE19:AE20"/>
    <mergeCell ref="C21:C22"/>
    <mergeCell ref="D21:D22"/>
    <mergeCell ref="E21:E22"/>
    <mergeCell ref="H21:H22"/>
    <mergeCell ref="J21:J22"/>
    <mergeCell ref="L19:L20"/>
    <mergeCell ref="N19:N20"/>
    <mergeCell ref="P19:P20"/>
    <mergeCell ref="R19:R20"/>
    <mergeCell ref="T19:T20"/>
    <mergeCell ref="V19:V20"/>
    <mergeCell ref="X21:X22"/>
    <mergeCell ref="Z21:Z22"/>
    <mergeCell ref="AB21:AB22"/>
    <mergeCell ref="AD21:AD22"/>
    <mergeCell ref="AE21:AE22"/>
    <mergeCell ref="T21:T22"/>
    <mergeCell ref="V21:V22"/>
    <mergeCell ref="C19:C20"/>
    <mergeCell ref="D19:D20"/>
    <mergeCell ref="E19:E20"/>
    <mergeCell ref="H19:H20"/>
    <mergeCell ref="J19:J20"/>
    <mergeCell ref="L17:L18"/>
    <mergeCell ref="N17:N18"/>
    <mergeCell ref="P17:P18"/>
    <mergeCell ref="R17:R18"/>
    <mergeCell ref="Y15:Z15"/>
    <mergeCell ref="X19:X20"/>
    <mergeCell ref="Z19:Z20"/>
    <mergeCell ref="AA15:AB15"/>
    <mergeCell ref="AC15:AD15"/>
    <mergeCell ref="AE15:AE16"/>
    <mergeCell ref="D16:F16"/>
    <mergeCell ref="C17:C18"/>
    <mergeCell ref="D17:D18"/>
    <mergeCell ref="E17:E18"/>
    <mergeCell ref="H17:H18"/>
    <mergeCell ref="J17:J18"/>
    <mergeCell ref="M15:N15"/>
    <mergeCell ref="O15:P15"/>
    <mergeCell ref="Q15:R15"/>
    <mergeCell ref="S15:T15"/>
    <mergeCell ref="U15:V15"/>
    <mergeCell ref="W15:X15"/>
    <mergeCell ref="X17:X18"/>
    <mergeCell ref="Z17:Z18"/>
    <mergeCell ref="AB17:AB18"/>
    <mergeCell ref="AD17:AD18"/>
    <mergeCell ref="AE17:AE18"/>
    <mergeCell ref="T17:T18"/>
    <mergeCell ref="V17:V18"/>
    <mergeCell ref="D12:H12"/>
    <mergeCell ref="I12:K12"/>
    <mergeCell ref="G15:H15"/>
    <mergeCell ref="I15:J15"/>
    <mergeCell ref="K15:L15"/>
    <mergeCell ref="B7:C7"/>
    <mergeCell ref="D7:H7"/>
    <mergeCell ref="I7:K7"/>
    <mergeCell ref="B8:C12"/>
    <mergeCell ref="D8:H8"/>
    <mergeCell ref="I8:K8"/>
    <mergeCell ref="D9:H9"/>
    <mergeCell ref="I9:K9"/>
    <mergeCell ref="D10:H10"/>
    <mergeCell ref="I10:K10"/>
    <mergeCell ref="B1:D3"/>
    <mergeCell ref="E1:P1"/>
    <mergeCell ref="Q1:S2"/>
    <mergeCell ref="E2:P2"/>
    <mergeCell ref="E3:H3"/>
    <mergeCell ref="I3:L3"/>
    <mergeCell ref="M3:P3"/>
    <mergeCell ref="Q3:S3"/>
    <mergeCell ref="D11:H11"/>
    <mergeCell ref="I11:K11"/>
  </mergeCells>
  <pageMargins left="0.70866141732283472" right="0.70866141732283472" top="0.74803149606299213" bottom="0.74803149606299213" header="0.31496062992125984" footer="0.31496062992125984"/>
  <pageSetup scale="3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"/>
  <sheetViews>
    <sheetView showGridLines="0" view="pageBreakPreview" zoomScale="60" zoomScaleNormal="100" workbookViewId="0">
      <selection activeCell="Y8" sqref="Y8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  <col min="7" max="7" width="6.5703125" bestFit="1" customWidth="1"/>
    <col min="9" max="9" width="6.5703125" bestFit="1" customWidth="1"/>
    <col min="11" max="11" width="6.5703125" bestFit="1" customWidth="1"/>
    <col min="13" max="13" width="6.7109375" bestFit="1" customWidth="1"/>
    <col min="15" max="15" width="10.42578125" bestFit="1" customWidth="1"/>
    <col min="17" max="17" width="10.7109375" bestFit="1" customWidth="1"/>
    <col min="19" max="19" width="12" bestFit="1" customWidth="1"/>
    <col min="27" max="27" width="6.5703125" bestFit="1" customWidth="1"/>
    <col min="29" max="29" width="6.5703125" bestFit="1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147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409" t="s">
        <v>17</v>
      </c>
      <c r="C8" s="410"/>
      <c r="D8" s="315" t="s">
        <v>10</v>
      </c>
      <c r="E8" s="257"/>
      <c r="F8" s="257"/>
      <c r="G8" s="257"/>
      <c r="H8" s="316"/>
      <c r="I8" s="317" t="s">
        <v>11</v>
      </c>
      <c r="J8" s="260"/>
      <c r="K8" s="318"/>
      <c r="L8" s="4" t="s">
        <v>60</v>
      </c>
      <c r="M8" s="33">
        <v>1</v>
      </c>
      <c r="N8" s="4" t="s">
        <v>71</v>
      </c>
      <c r="O8" s="14">
        <f>AE14</f>
        <v>0.90845155453668525</v>
      </c>
      <c r="P8" s="19">
        <v>0.7</v>
      </c>
      <c r="Q8" s="22">
        <v>0.6</v>
      </c>
      <c r="R8" s="25">
        <v>0.5</v>
      </c>
      <c r="S8" s="34" t="s">
        <v>95</v>
      </c>
    </row>
    <row r="9" spans="2:31" ht="39.75" customHeight="1" thickBot="1" x14ac:dyDescent="0.3">
      <c r="B9" s="411"/>
      <c r="C9" s="412"/>
      <c r="D9" s="298" t="s">
        <v>72</v>
      </c>
      <c r="E9" s="263"/>
      <c r="F9" s="263"/>
      <c r="G9" s="263"/>
      <c r="H9" s="299"/>
      <c r="I9" s="303" t="s">
        <v>14</v>
      </c>
      <c r="J9" s="266"/>
      <c r="K9" s="304"/>
      <c r="L9" s="5" t="s">
        <v>60</v>
      </c>
      <c r="M9" s="7">
        <v>0.8</v>
      </c>
      <c r="N9" s="5" t="s">
        <v>67</v>
      </c>
      <c r="O9" s="14">
        <f>AE16</f>
        <v>0.9196428571428571</v>
      </c>
      <c r="P9" s="20">
        <v>0.7</v>
      </c>
      <c r="Q9" s="23">
        <v>0.6</v>
      </c>
      <c r="R9" s="26">
        <v>0.5</v>
      </c>
      <c r="S9" s="28" t="s">
        <v>95</v>
      </c>
    </row>
    <row r="10" spans="2:31" ht="39.75" customHeight="1" thickBot="1" x14ac:dyDescent="0.3">
      <c r="B10" s="413"/>
      <c r="C10" s="414"/>
      <c r="D10" s="334" t="s">
        <v>12</v>
      </c>
      <c r="E10" s="308"/>
      <c r="F10" s="308"/>
      <c r="G10" s="308"/>
      <c r="H10" s="335"/>
      <c r="I10" s="303" t="s">
        <v>13</v>
      </c>
      <c r="J10" s="266"/>
      <c r="K10" s="304"/>
      <c r="L10" s="5" t="s">
        <v>60</v>
      </c>
      <c r="M10" s="7">
        <v>0.8</v>
      </c>
      <c r="N10" s="5" t="s">
        <v>71</v>
      </c>
      <c r="O10" s="14">
        <f>AE18</f>
        <v>0.89185922998730882</v>
      </c>
      <c r="P10" s="20">
        <v>0.7</v>
      </c>
      <c r="Q10" s="23">
        <v>0.6</v>
      </c>
      <c r="R10" s="26">
        <v>0.5</v>
      </c>
      <c r="S10" s="28" t="s">
        <v>95</v>
      </c>
    </row>
    <row r="11" spans="2:31" ht="15.75" thickBot="1" x14ac:dyDescent="0.3"/>
    <row r="12" spans="2:31" ht="15.75" thickBot="1" x14ac:dyDescent="0.3">
      <c r="G12" s="358" t="s">
        <v>127</v>
      </c>
      <c r="H12" s="359"/>
      <c r="I12" s="364" t="s">
        <v>128</v>
      </c>
      <c r="J12" s="365"/>
      <c r="K12" s="358" t="s">
        <v>129</v>
      </c>
      <c r="L12" s="359"/>
      <c r="M12" s="364" t="s">
        <v>130</v>
      </c>
      <c r="N12" s="365"/>
      <c r="O12" s="358" t="s">
        <v>131</v>
      </c>
      <c r="P12" s="359"/>
      <c r="Q12" s="364" t="s">
        <v>132</v>
      </c>
      <c r="R12" s="365"/>
      <c r="S12" s="358" t="s">
        <v>133</v>
      </c>
      <c r="T12" s="359"/>
      <c r="U12" s="364" t="s">
        <v>134</v>
      </c>
      <c r="V12" s="401"/>
      <c r="W12" s="401" t="s">
        <v>135</v>
      </c>
      <c r="X12" s="401"/>
      <c r="Y12" s="401" t="s">
        <v>136</v>
      </c>
      <c r="Z12" s="401"/>
      <c r="AA12" s="401" t="s">
        <v>137</v>
      </c>
      <c r="AB12" s="401"/>
      <c r="AC12" s="401" t="s">
        <v>138</v>
      </c>
      <c r="AD12" s="359"/>
      <c r="AE12" s="402" t="s">
        <v>146</v>
      </c>
    </row>
    <row r="13" spans="2:31" ht="15.75" thickBot="1" x14ac:dyDescent="0.3">
      <c r="D13" s="362" t="s">
        <v>1</v>
      </c>
      <c r="E13" s="363"/>
      <c r="F13" s="404"/>
      <c r="G13" s="76" t="s">
        <v>139</v>
      </c>
      <c r="H13" s="77" t="s">
        <v>140</v>
      </c>
      <c r="I13" s="78" t="s">
        <v>139</v>
      </c>
      <c r="J13" s="79" t="s">
        <v>140</v>
      </c>
      <c r="K13" s="76" t="s">
        <v>139</v>
      </c>
      <c r="L13" s="77" t="s">
        <v>140</v>
      </c>
      <c r="M13" s="78" t="s">
        <v>139</v>
      </c>
      <c r="N13" s="79" t="s">
        <v>140</v>
      </c>
      <c r="O13" s="76" t="s">
        <v>139</v>
      </c>
      <c r="P13" s="77" t="s">
        <v>140</v>
      </c>
      <c r="Q13" s="78" t="s">
        <v>139</v>
      </c>
      <c r="R13" s="79" t="s">
        <v>140</v>
      </c>
      <c r="S13" s="76" t="s">
        <v>139</v>
      </c>
      <c r="T13" s="77" t="s">
        <v>140</v>
      </c>
      <c r="U13" s="78" t="s">
        <v>139</v>
      </c>
      <c r="V13" s="67" t="s">
        <v>140</v>
      </c>
      <c r="W13" s="67" t="s">
        <v>139</v>
      </c>
      <c r="X13" s="67" t="s">
        <v>140</v>
      </c>
      <c r="Y13" s="67" t="s">
        <v>139</v>
      </c>
      <c r="Z13" s="67" t="s">
        <v>140</v>
      </c>
      <c r="AA13" s="67" t="s">
        <v>139</v>
      </c>
      <c r="AB13" s="67" t="s">
        <v>140</v>
      </c>
      <c r="AC13" s="67" t="s">
        <v>139</v>
      </c>
      <c r="AD13" s="77" t="s">
        <v>140</v>
      </c>
      <c r="AE13" s="403"/>
    </row>
    <row r="14" spans="2:31" ht="36" x14ac:dyDescent="0.25">
      <c r="C14" s="390">
        <v>1</v>
      </c>
      <c r="D14" s="354" t="s">
        <v>10</v>
      </c>
      <c r="E14" s="356" t="s">
        <v>11</v>
      </c>
      <c r="F14" s="117" t="s">
        <v>180</v>
      </c>
      <c r="G14" s="108">
        <v>16</v>
      </c>
      <c r="H14" s="378">
        <f>+G15/G14*1</f>
        <v>0.9375</v>
      </c>
      <c r="I14" s="108">
        <v>28</v>
      </c>
      <c r="J14" s="376">
        <f>+I15/I14*1</f>
        <v>0.8571428571428571</v>
      </c>
      <c r="K14" s="108">
        <v>22</v>
      </c>
      <c r="L14" s="378">
        <f>+K15/K14*1</f>
        <v>0.86363636363636365</v>
      </c>
      <c r="M14" s="108">
        <v>30</v>
      </c>
      <c r="N14" s="376">
        <f>+M15/M14*1</f>
        <v>0.96666666666666667</v>
      </c>
      <c r="O14" s="108">
        <v>64</v>
      </c>
      <c r="P14" s="378">
        <f>+O15/O14*1</f>
        <v>0.859375</v>
      </c>
      <c r="Q14" s="108">
        <v>89</v>
      </c>
      <c r="R14" s="376">
        <f>+Q15/Q14*1</f>
        <v>0.9887640449438202</v>
      </c>
      <c r="S14" s="108">
        <v>79</v>
      </c>
      <c r="T14" s="378">
        <f>+S15/S14*1</f>
        <v>0.88607594936708856</v>
      </c>
      <c r="U14" s="108">
        <v>16</v>
      </c>
      <c r="V14" s="378">
        <f>+U15/U14*1</f>
        <v>0.9375</v>
      </c>
      <c r="W14" s="108">
        <v>28</v>
      </c>
      <c r="X14" s="376">
        <f>+W15/W14*1</f>
        <v>0.8571428571428571</v>
      </c>
      <c r="Y14" s="108">
        <v>22</v>
      </c>
      <c r="Z14" s="378">
        <f>+Y15/Y14*1</f>
        <v>0.86363636363636365</v>
      </c>
      <c r="AA14" s="108">
        <v>30</v>
      </c>
      <c r="AB14" s="376">
        <f>+AA15/AA14*1</f>
        <v>0.96666666666666667</v>
      </c>
      <c r="AC14" s="108">
        <v>64</v>
      </c>
      <c r="AD14" s="378">
        <f>+AC15/AC14*1</f>
        <v>0.859375</v>
      </c>
      <c r="AE14" s="243">
        <f>AVERAGE(H14,J14,L14,N14,P14,R14,T14)</f>
        <v>0.90845155453668525</v>
      </c>
    </row>
    <row r="15" spans="2:31" ht="43.15" customHeight="1" thickBot="1" x14ac:dyDescent="0.3">
      <c r="C15" s="390"/>
      <c r="D15" s="355"/>
      <c r="E15" s="357"/>
      <c r="F15" s="118" t="s">
        <v>181</v>
      </c>
      <c r="G15" s="109">
        <v>15</v>
      </c>
      <c r="H15" s="379"/>
      <c r="I15" s="109">
        <v>24</v>
      </c>
      <c r="J15" s="377"/>
      <c r="K15" s="109">
        <v>19</v>
      </c>
      <c r="L15" s="379"/>
      <c r="M15" s="109">
        <v>29</v>
      </c>
      <c r="N15" s="377"/>
      <c r="O15" s="109">
        <v>55</v>
      </c>
      <c r="P15" s="379"/>
      <c r="Q15" s="109">
        <v>88</v>
      </c>
      <c r="R15" s="377"/>
      <c r="S15" s="109">
        <v>70</v>
      </c>
      <c r="T15" s="379"/>
      <c r="U15" s="109">
        <v>15</v>
      </c>
      <c r="V15" s="379"/>
      <c r="W15" s="109">
        <v>24</v>
      </c>
      <c r="X15" s="377"/>
      <c r="Y15" s="109">
        <v>19</v>
      </c>
      <c r="Z15" s="379"/>
      <c r="AA15" s="109">
        <v>29</v>
      </c>
      <c r="AB15" s="377"/>
      <c r="AC15" s="109">
        <v>55</v>
      </c>
      <c r="AD15" s="379"/>
      <c r="AE15" s="245"/>
    </row>
    <row r="16" spans="2:31" ht="41.45" customHeight="1" x14ac:dyDescent="0.25">
      <c r="C16" s="390">
        <v>2</v>
      </c>
      <c r="D16" s="366" t="s">
        <v>72</v>
      </c>
      <c r="E16" s="368" t="s">
        <v>14</v>
      </c>
      <c r="F16" s="119" t="s">
        <v>182</v>
      </c>
      <c r="G16" s="91">
        <v>16</v>
      </c>
      <c r="H16" s="370">
        <f>+G17/G16*1</f>
        <v>1</v>
      </c>
      <c r="I16" s="91">
        <v>16</v>
      </c>
      <c r="J16" s="374">
        <f>+I17/I16*1</f>
        <v>0.875</v>
      </c>
      <c r="K16" s="91">
        <v>16</v>
      </c>
      <c r="L16" s="370">
        <f>+K17/K16*1</f>
        <v>0.875</v>
      </c>
      <c r="M16" s="91">
        <v>16</v>
      </c>
      <c r="N16" s="374">
        <f>+M17/M16*1</f>
        <v>0.9375</v>
      </c>
      <c r="O16" s="91">
        <v>16</v>
      </c>
      <c r="P16" s="370">
        <f>+O17/O16*1</f>
        <v>0.8125</v>
      </c>
      <c r="Q16" s="91">
        <v>16</v>
      </c>
      <c r="R16" s="374">
        <f>+Q17/Q16*1</f>
        <v>1</v>
      </c>
      <c r="S16" s="91">
        <v>16</v>
      </c>
      <c r="T16" s="370">
        <f>+S17/S16*1</f>
        <v>0.9375</v>
      </c>
      <c r="U16" s="135">
        <v>16</v>
      </c>
      <c r="V16" s="370">
        <f>+U17/U16*1</f>
        <v>1</v>
      </c>
      <c r="W16" s="135">
        <v>16</v>
      </c>
      <c r="X16" s="374">
        <f>+W17/W16*1</f>
        <v>0.875</v>
      </c>
      <c r="Y16" s="135">
        <v>16</v>
      </c>
      <c r="Z16" s="370">
        <f>+Y17/Y16*1</f>
        <v>0.875</v>
      </c>
      <c r="AA16" s="135">
        <v>16</v>
      </c>
      <c r="AB16" s="374">
        <f>+AA17/AA16*1</f>
        <v>0.9375</v>
      </c>
      <c r="AC16" s="135">
        <v>16</v>
      </c>
      <c r="AD16" s="370">
        <f>+AC17/AC16*1</f>
        <v>0.8125</v>
      </c>
      <c r="AE16" s="243">
        <f>AVERAGE(H16,J16,L16,N16,P16,R16,T16)</f>
        <v>0.9196428571428571</v>
      </c>
    </row>
    <row r="17" spans="3:31" ht="45" customHeight="1" thickBot="1" x14ac:dyDescent="0.3">
      <c r="C17" s="390"/>
      <c r="D17" s="367"/>
      <c r="E17" s="369"/>
      <c r="F17" s="120" t="s">
        <v>183</v>
      </c>
      <c r="G17" s="92">
        <v>16</v>
      </c>
      <c r="H17" s="371"/>
      <c r="I17" s="92">
        <v>14</v>
      </c>
      <c r="J17" s="375"/>
      <c r="K17" s="92">
        <v>14</v>
      </c>
      <c r="L17" s="371"/>
      <c r="M17" s="92">
        <v>15</v>
      </c>
      <c r="N17" s="375"/>
      <c r="O17" s="92">
        <v>13</v>
      </c>
      <c r="P17" s="371"/>
      <c r="Q17" s="92">
        <v>16</v>
      </c>
      <c r="R17" s="375"/>
      <c r="S17" s="92">
        <v>15</v>
      </c>
      <c r="T17" s="371"/>
      <c r="U17" s="136">
        <v>16</v>
      </c>
      <c r="V17" s="371"/>
      <c r="W17" s="136">
        <v>14</v>
      </c>
      <c r="X17" s="375"/>
      <c r="Y17" s="136">
        <v>14</v>
      </c>
      <c r="Z17" s="371"/>
      <c r="AA17" s="136">
        <v>15</v>
      </c>
      <c r="AB17" s="375"/>
      <c r="AC17" s="136">
        <v>13</v>
      </c>
      <c r="AD17" s="371"/>
      <c r="AE17" s="245"/>
    </row>
    <row r="18" spans="3:31" ht="22.9" customHeight="1" x14ac:dyDescent="0.25">
      <c r="C18" s="390">
        <v>3</v>
      </c>
      <c r="D18" s="354" t="s">
        <v>12</v>
      </c>
      <c r="E18" s="356" t="s">
        <v>13</v>
      </c>
      <c r="F18" s="117" t="s">
        <v>184</v>
      </c>
      <c r="G18" s="93">
        <v>45</v>
      </c>
      <c r="H18" s="378">
        <f>+G19/G18*1</f>
        <v>0.93333333333333335</v>
      </c>
      <c r="I18" s="93">
        <v>58</v>
      </c>
      <c r="J18" s="376">
        <f>+I19/I18*1</f>
        <v>0.72413793103448276</v>
      </c>
      <c r="K18" s="93">
        <v>75</v>
      </c>
      <c r="L18" s="378">
        <f>+K19/K18*1</f>
        <v>0.77333333333333332</v>
      </c>
      <c r="M18" s="93">
        <v>84</v>
      </c>
      <c r="N18" s="376">
        <f>+M19/M18*1</f>
        <v>0.95238095238095233</v>
      </c>
      <c r="O18" s="93">
        <v>45</v>
      </c>
      <c r="P18" s="378">
        <f>+O19/O18*1</f>
        <v>0.93333333333333335</v>
      </c>
      <c r="Q18" s="93">
        <v>39</v>
      </c>
      <c r="R18" s="376">
        <f>+Q19/Q18*1</f>
        <v>0.94871794871794868</v>
      </c>
      <c r="S18" s="93">
        <v>45</v>
      </c>
      <c r="T18" s="378">
        <f>+S19/S18*1</f>
        <v>0.97777777777777775</v>
      </c>
      <c r="U18" s="133">
        <v>45</v>
      </c>
      <c r="V18" s="378">
        <f>+U19/U18*1</f>
        <v>0.93333333333333335</v>
      </c>
      <c r="W18" s="133">
        <v>58</v>
      </c>
      <c r="X18" s="376">
        <f>+W19/W18*1</f>
        <v>0.72413793103448276</v>
      </c>
      <c r="Y18" s="133">
        <v>75</v>
      </c>
      <c r="Z18" s="378">
        <f>+Y19/Y18*1</f>
        <v>0.77333333333333332</v>
      </c>
      <c r="AA18" s="133">
        <v>84</v>
      </c>
      <c r="AB18" s="376">
        <f>+AA19/AA18*1</f>
        <v>0.95238095238095233</v>
      </c>
      <c r="AC18" s="133">
        <v>45</v>
      </c>
      <c r="AD18" s="378">
        <f>+AC19/AC18*1</f>
        <v>0.93333333333333335</v>
      </c>
      <c r="AE18" s="243">
        <f>AVERAGE(H18,J18,L18,N18,P18,R18,T18)</f>
        <v>0.89185922998730882</v>
      </c>
    </row>
    <row r="19" spans="3:31" ht="24.75" thickBot="1" x14ac:dyDescent="0.3">
      <c r="C19" s="390"/>
      <c r="D19" s="355"/>
      <c r="E19" s="357"/>
      <c r="F19" s="118" t="s">
        <v>185</v>
      </c>
      <c r="G19" s="94">
        <v>42</v>
      </c>
      <c r="H19" s="379"/>
      <c r="I19" s="94">
        <v>42</v>
      </c>
      <c r="J19" s="377"/>
      <c r="K19" s="94">
        <v>58</v>
      </c>
      <c r="L19" s="379"/>
      <c r="M19" s="94">
        <v>80</v>
      </c>
      <c r="N19" s="377"/>
      <c r="O19" s="94">
        <v>42</v>
      </c>
      <c r="P19" s="379"/>
      <c r="Q19" s="94">
        <v>37</v>
      </c>
      <c r="R19" s="377"/>
      <c r="S19" s="94">
        <v>44</v>
      </c>
      <c r="T19" s="379"/>
      <c r="U19" s="134">
        <v>42</v>
      </c>
      <c r="V19" s="379"/>
      <c r="W19" s="134">
        <v>42</v>
      </c>
      <c r="X19" s="377"/>
      <c r="Y19" s="134">
        <v>58</v>
      </c>
      <c r="Z19" s="379"/>
      <c r="AA19" s="134">
        <v>80</v>
      </c>
      <c r="AB19" s="377"/>
      <c r="AC19" s="134">
        <v>42</v>
      </c>
      <c r="AD19" s="379"/>
      <c r="AE19" s="245"/>
    </row>
    <row r="20" spans="3:31" ht="45.6" hidden="1" customHeight="1" x14ac:dyDescent="0.25">
      <c r="C20" s="158">
        <v>4</v>
      </c>
      <c r="D20" s="392" t="s">
        <v>209</v>
      </c>
      <c r="E20" s="394" t="s">
        <v>206</v>
      </c>
      <c r="F20" s="117" t="s">
        <v>213</v>
      </c>
      <c r="G20" s="140"/>
      <c r="H20" s="378" t="e">
        <f>+G21/G20*1</f>
        <v>#DIV/0!</v>
      </c>
      <c r="I20" s="112"/>
      <c r="J20" s="376" t="e">
        <f>+I21/I20*1</f>
        <v>#DIV/0!</v>
      </c>
      <c r="K20" s="108"/>
      <c r="L20" s="378" t="e">
        <f>+K21/K20*1</f>
        <v>#DIV/0!</v>
      </c>
      <c r="M20" s="112"/>
      <c r="N20" s="376" t="e">
        <f>+M21/M20*1</f>
        <v>#DIV/0!</v>
      </c>
      <c r="O20" s="108"/>
      <c r="P20" s="378" t="e">
        <f>+O21/O20*1</f>
        <v>#DIV/0!</v>
      </c>
      <c r="Q20" s="112"/>
      <c r="R20" s="376" t="e">
        <f>+Q21/Q20*1</f>
        <v>#DIV/0!</v>
      </c>
      <c r="S20" s="108"/>
      <c r="T20" s="378" t="e">
        <f>+S21/S20*1</f>
        <v>#DIV/0!</v>
      </c>
      <c r="U20" s="167"/>
      <c r="V20" s="376" t="e">
        <f>+U21/U20*1</f>
        <v>#DIV/0!</v>
      </c>
      <c r="W20" s="108"/>
      <c r="X20" s="378" t="e">
        <f>+W21/W20*1</f>
        <v>#DIV/0!</v>
      </c>
      <c r="Y20" s="112"/>
      <c r="Z20" s="376" t="e">
        <f>+Y21/Y20*1</f>
        <v>#DIV/0!</v>
      </c>
      <c r="AA20" s="108"/>
      <c r="AB20" s="378" t="e">
        <f>+AA21/AA20*1</f>
        <v>#DIV/0!</v>
      </c>
      <c r="AC20" s="108"/>
      <c r="AD20" s="378" t="e">
        <f>+AC21/AC20*1</f>
        <v>#DIV/0!</v>
      </c>
      <c r="AE20" s="386" t="e">
        <f>AVERAGE(H20,J20,L20,N20,P20,R20,T20,V20,X20,Z20,AB20,AD20)</f>
        <v>#DIV/0!</v>
      </c>
    </row>
    <row r="21" spans="3:31" ht="24.75" hidden="1" thickBot="1" x14ac:dyDescent="0.3">
      <c r="C21" s="158"/>
      <c r="D21" s="393"/>
      <c r="E21" s="395"/>
      <c r="F21" s="159" t="s">
        <v>214</v>
      </c>
      <c r="G21" s="160"/>
      <c r="H21" s="371"/>
      <c r="I21" s="161"/>
      <c r="J21" s="375"/>
      <c r="K21" s="162"/>
      <c r="L21" s="371"/>
      <c r="M21" s="161"/>
      <c r="N21" s="375"/>
      <c r="O21" s="162"/>
      <c r="P21" s="371"/>
      <c r="Q21" s="161"/>
      <c r="R21" s="375"/>
      <c r="S21" s="162"/>
      <c r="T21" s="371"/>
      <c r="U21" s="170"/>
      <c r="V21" s="375"/>
      <c r="W21" s="162"/>
      <c r="X21" s="371"/>
      <c r="Y21" s="161"/>
      <c r="Z21" s="375"/>
      <c r="AA21" s="162"/>
      <c r="AB21" s="371"/>
      <c r="AC21" s="162"/>
      <c r="AD21" s="371"/>
      <c r="AE21" s="391"/>
    </row>
    <row r="22" spans="3:31" ht="36" hidden="1" customHeight="1" x14ac:dyDescent="0.25">
      <c r="C22" s="163">
        <v>5</v>
      </c>
      <c r="D22" s="354" t="s">
        <v>207</v>
      </c>
      <c r="E22" s="356" t="s">
        <v>208</v>
      </c>
      <c r="F22" s="164" t="s">
        <v>215</v>
      </c>
      <c r="G22" s="138"/>
      <c r="H22" s="378" t="e">
        <f>+G23/G22*1</f>
        <v>#DIV/0!</v>
      </c>
      <c r="I22" s="112"/>
      <c r="J22" s="376" t="e">
        <f>+I23/I22*1</f>
        <v>#DIV/0!</v>
      </c>
      <c r="K22" s="108"/>
      <c r="L22" s="378" t="e">
        <f>+K23/K22*1</f>
        <v>#DIV/0!</v>
      </c>
      <c r="M22" s="112"/>
      <c r="N22" s="376" t="e">
        <f>+M23/M22*1</f>
        <v>#DIV/0!</v>
      </c>
      <c r="O22" s="108"/>
      <c r="P22" s="378" t="e">
        <f>+O23/O22*1</f>
        <v>#DIV/0!</v>
      </c>
      <c r="Q22" s="112"/>
      <c r="R22" s="376" t="e">
        <f>+Q23/Q22*1</f>
        <v>#DIV/0!</v>
      </c>
      <c r="S22" s="108"/>
      <c r="T22" s="378" t="e">
        <f>+S23/S22*1</f>
        <v>#DIV/0!</v>
      </c>
      <c r="U22" s="171"/>
      <c r="V22" s="376" t="e">
        <f>+U23/U22*1</f>
        <v>#DIV/0!</v>
      </c>
      <c r="W22" s="108"/>
      <c r="X22" s="378" t="e">
        <f>+W23/W22*1</f>
        <v>#DIV/0!</v>
      </c>
      <c r="Y22" s="112"/>
      <c r="Z22" s="376" t="e">
        <f>+Y23/Y22*1</f>
        <v>#DIV/0!</v>
      </c>
      <c r="AA22" s="108"/>
      <c r="AB22" s="378" t="e">
        <f>+AA23/AA22*1</f>
        <v>#DIV/0!</v>
      </c>
      <c r="AC22" s="108"/>
      <c r="AD22" s="378" t="e">
        <f>+AC23/AC22*1</f>
        <v>#DIV/0!</v>
      </c>
      <c r="AE22" s="386" t="e">
        <f>AVERAGE(H22,J22,L22,N22,P22,R22,T22,V22,X22,Z22,AB22,AD22)</f>
        <v>#DIV/0!</v>
      </c>
    </row>
    <row r="23" spans="3:31" ht="30.6" hidden="1" customHeight="1" thickBot="1" x14ac:dyDescent="0.3">
      <c r="C23" s="163"/>
      <c r="D23" s="355"/>
      <c r="E23" s="357"/>
      <c r="F23" s="121" t="s">
        <v>216</v>
      </c>
      <c r="G23" s="139"/>
      <c r="H23" s="379"/>
      <c r="I23" s="113"/>
      <c r="J23" s="377"/>
      <c r="K23" s="109"/>
      <c r="L23" s="379"/>
      <c r="M23" s="113"/>
      <c r="N23" s="377"/>
      <c r="O23" s="109"/>
      <c r="P23" s="379"/>
      <c r="Q23" s="113"/>
      <c r="R23" s="377"/>
      <c r="S23" s="109"/>
      <c r="T23" s="379"/>
      <c r="U23" s="169"/>
      <c r="V23" s="377"/>
      <c r="W23" s="109"/>
      <c r="X23" s="379"/>
      <c r="Y23" s="113"/>
      <c r="Z23" s="377"/>
      <c r="AA23" s="109"/>
      <c r="AB23" s="379"/>
      <c r="AC23" s="109"/>
      <c r="AD23" s="379"/>
      <c r="AE23" s="387"/>
    </row>
    <row r="24" spans="3:31" x14ac:dyDescent="0.25">
      <c r="H24" s="95">
        <f>AVERAGE(H14:H19)</f>
        <v>0.95694444444444449</v>
      </c>
      <c r="J24" s="95">
        <f>AVERAGE(J14:J19)</f>
        <v>0.81876026272577995</v>
      </c>
      <c r="L24" s="95">
        <f>AVERAGE(L14:L19)</f>
        <v>0.83732323232323236</v>
      </c>
      <c r="N24" s="95">
        <f>AVERAGE(N14:N19)</f>
        <v>0.95218253968253974</v>
      </c>
      <c r="P24" s="95">
        <f>AVERAGE(P14:P19)</f>
        <v>0.86840277777777786</v>
      </c>
      <c r="R24" s="95">
        <f>AVERAGE(R14:R19)</f>
        <v>0.97916066455392292</v>
      </c>
      <c r="T24" s="95">
        <f>AVERAGE(T14:T19)</f>
        <v>0.93378457571495543</v>
      </c>
      <c r="V24" s="95">
        <f>AVERAGE(V14:V19)</f>
        <v>0.95694444444444449</v>
      </c>
      <c r="X24" s="95">
        <f>AVERAGE(X14:X19)</f>
        <v>0.81876026272577995</v>
      </c>
      <c r="Z24" s="95">
        <f>AVERAGE(Z14:Z19)</f>
        <v>0.83732323232323236</v>
      </c>
      <c r="AB24" s="95">
        <f>AVERAGE(AB14:AB19)</f>
        <v>0.95218253968253974</v>
      </c>
      <c r="AD24" s="95">
        <f>AVERAGE(AD14:AD19)</f>
        <v>0.86840277777777786</v>
      </c>
      <c r="AE24" s="95">
        <f>AVERAGE(AE14:AE19)</f>
        <v>0.90665121388895031</v>
      </c>
    </row>
    <row r="25" spans="3:31" x14ac:dyDescent="0.25">
      <c r="AE25" s="95" t="e">
        <f>AVERAGE(AE15:AE20)</f>
        <v>#DIV/0!</v>
      </c>
    </row>
  </sheetData>
  <mergeCells count="110">
    <mergeCell ref="N22:N23"/>
    <mergeCell ref="P22:P23"/>
    <mergeCell ref="R22:R23"/>
    <mergeCell ref="T22:T23"/>
    <mergeCell ref="V22:V23"/>
    <mergeCell ref="D22:D23"/>
    <mergeCell ref="E22:E23"/>
    <mergeCell ref="H22:H23"/>
    <mergeCell ref="J22:J23"/>
    <mergeCell ref="L22:L23"/>
    <mergeCell ref="X20:X21"/>
    <mergeCell ref="Z20:Z21"/>
    <mergeCell ref="AB20:AB21"/>
    <mergeCell ref="AD20:AD21"/>
    <mergeCell ref="X22:X23"/>
    <mergeCell ref="Z22:Z23"/>
    <mergeCell ref="AB22:AB23"/>
    <mergeCell ref="AD22:AD23"/>
    <mergeCell ref="AE20:AE21"/>
    <mergeCell ref="AE22:AE23"/>
    <mergeCell ref="N20:N21"/>
    <mergeCell ref="P20:P21"/>
    <mergeCell ref="R20:R21"/>
    <mergeCell ref="T20:T21"/>
    <mergeCell ref="V20:V21"/>
    <mergeCell ref="D20:D21"/>
    <mergeCell ref="E20:E21"/>
    <mergeCell ref="H20:H21"/>
    <mergeCell ref="J20:J21"/>
    <mergeCell ref="L20:L21"/>
    <mergeCell ref="X16:X17"/>
    <mergeCell ref="Z16:Z17"/>
    <mergeCell ref="AE18:AE19"/>
    <mergeCell ref="L18:L19"/>
    <mergeCell ref="N18:N19"/>
    <mergeCell ref="P18:P19"/>
    <mergeCell ref="R18:R19"/>
    <mergeCell ref="T18:T19"/>
    <mergeCell ref="V18:V19"/>
    <mergeCell ref="X18:X19"/>
    <mergeCell ref="Z18:Z19"/>
    <mergeCell ref="AB18:AB19"/>
    <mergeCell ref="AD18:AD19"/>
    <mergeCell ref="AB16:AB17"/>
    <mergeCell ref="AD16:AD17"/>
    <mergeCell ref="C18:C19"/>
    <mergeCell ref="D18:D19"/>
    <mergeCell ref="E18:E19"/>
    <mergeCell ref="H18:H19"/>
    <mergeCell ref="J18:J19"/>
    <mergeCell ref="AE14:AE15"/>
    <mergeCell ref="C16:C17"/>
    <mergeCell ref="D16:D17"/>
    <mergeCell ref="E16:E17"/>
    <mergeCell ref="H16:H17"/>
    <mergeCell ref="J16:J17"/>
    <mergeCell ref="L14:L15"/>
    <mergeCell ref="N14:N15"/>
    <mergeCell ref="P14:P15"/>
    <mergeCell ref="R14:R15"/>
    <mergeCell ref="T14:T15"/>
    <mergeCell ref="V14:V15"/>
    <mergeCell ref="AE16:AE17"/>
    <mergeCell ref="L16:L17"/>
    <mergeCell ref="N16:N17"/>
    <mergeCell ref="P16:P17"/>
    <mergeCell ref="R16:R17"/>
    <mergeCell ref="T16:T17"/>
    <mergeCell ref="V16:V17"/>
    <mergeCell ref="AE12:AE13"/>
    <mergeCell ref="D13:F13"/>
    <mergeCell ref="C14:C15"/>
    <mergeCell ref="D14:D15"/>
    <mergeCell ref="E14:E15"/>
    <mergeCell ref="H14:H15"/>
    <mergeCell ref="J14:J15"/>
    <mergeCell ref="M12:N12"/>
    <mergeCell ref="O12:P12"/>
    <mergeCell ref="Q12:R12"/>
    <mergeCell ref="S12:T12"/>
    <mergeCell ref="U12:V12"/>
    <mergeCell ref="W12:X12"/>
    <mergeCell ref="G12:H12"/>
    <mergeCell ref="I12:J12"/>
    <mergeCell ref="K12:L12"/>
    <mergeCell ref="Y12:Z12"/>
    <mergeCell ref="AA12:AB12"/>
    <mergeCell ref="AC12:AD12"/>
    <mergeCell ref="X14:X15"/>
    <mergeCell ref="Z14:Z15"/>
    <mergeCell ref="AB14:AB15"/>
    <mergeCell ref="AD14:AD15"/>
    <mergeCell ref="Q1:S2"/>
    <mergeCell ref="E2:P2"/>
    <mergeCell ref="E3:H3"/>
    <mergeCell ref="I3:L3"/>
    <mergeCell ref="M3:P3"/>
    <mergeCell ref="Q3:S3"/>
    <mergeCell ref="D9:H9"/>
    <mergeCell ref="I9:K9"/>
    <mergeCell ref="D10:H10"/>
    <mergeCell ref="I10:K10"/>
    <mergeCell ref="B1:D3"/>
    <mergeCell ref="E1:P1"/>
    <mergeCell ref="B7:C7"/>
    <mergeCell ref="D7:H7"/>
    <mergeCell ref="I7:K7"/>
    <mergeCell ref="D8:H8"/>
    <mergeCell ref="I8:K8"/>
    <mergeCell ref="B8:C10"/>
  </mergeCells>
  <pageMargins left="0.7" right="0.7" top="0.75" bottom="0.75" header="0.3" footer="0.3"/>
  <pageSetup scale="3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8"/>
  <sheetViews>
    <sheetView showGridLines="0" view="pageBreakPreview" topLeftCell="A7" zoomScale="60" zoomScaleNormal="100" workbookViewId="0">
      <selection activeCell="G28" sqref="G28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  <col min="7" max="7" width="14.7109375" bestFit="1" customWidth="1"/>
    <col min="9" max="9" width="13.7109375" bestFit="1" customWidth="1"/>
    <col min="11" max="11" width="14.7109375" bestFit="1" customWidth="1"/>
    <col min="13" max="13" width="14.7109375" bestFit="1" customWidth="1"/>
    <col min="31" max="31" width="10.28515625" bestFit="1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162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252" t="s">
        <v>100</v>
      </c>
      <c r="C8" s="253"/>
      <c r="D8" s="417" t="s">
        <v>125</v>
      </c>
      <c r="E8" s="418"/>
      <c r="F8" s="418"/>
      <c r="G8" s="418"/>
      <c r="H8" s="419"/>
      <c r="I8" s="420" t="s">
        <v>96</v>
      </c>
      <c r="J8" s="421"/>
      <c r="K8" s="422"/>
      <c r="L8" s="4" t="s">
        <v>60</v>
      </c>
      <c r="M8" s="33">
        <v>0.8</v>
      </c>
      <c r="N8" s="4" t="s">
        <v>67</v>
      </c>
      <c r="O8" s="14">
        <f>AE16</f>
        <v>0.93532524617616597</v>
      </c>
      <c r="P8" s="19">
        <v>0.7</v>
      </c>
      <c r="Q8" s="22">
        <v>0.6</v>
      </c>
      <c r="R8" s="25">
        <v>0.5</v>
      </c>
      <c r="S8" s="34" t="s">
        <v>99</v>
      </c>
    </row>
    <row r="9" spans="2:31" ht="39.75" customHeight="1" thickBot="1" x14ac:dyDescent="0.3">
      <c r="B9" s="336"/>
      <c r="C9" s="337"/>
      <c r="D9" s="334" t="s">
        <v>18</v>
      </c>
      <c r="E9" s="308"/>
      <c r="F9" s="308"/>
      <c r="G9" s="308"/>
      <c r="H9" s="335"/>
      <c r="I9" s="303" t="s">
        <v>19</v>
      </c>
      <c r="J9" s="266"/>
      <c r="K9" s="304"/>
      <c r="L9" s="5" t="s">
        <v>60</v>
      </c>
      <c r="M9" s="7">
        <v>0.9</v>
      </c>
      <c r="N9" s="5" t="s">
        <v>67</v>
      </c>
      <c r="O9" s="14">
        <f>AE18</f>
        <v>1</v>
      </c>
      <c r="P9" s="20">
        <v>0.8</v>
      </c>
      <c r="Q9" s="23">
        <v>0.7</v>
      </c>
      <c r="R9" s="26">
        <v>0.6</v>
      </c>
      <c r="S9" s="36" t="s">
        <v>99</v>
      </c>
    </row>
    <row r="10" spans="2:31" ht="39.75" customHeight="1" thickBot="1" x14ac:dyDescent="0.3">
      <c r="B10" s="415"/>
      <c r="C10" s="416"/>
      <c r="D10" s="423" t="s">
        <v>81</v>
      </c>
      <c r="E10" s="424"/>
      <c r="F10" s="424"/>
      <c r="G10" s="424"/>
      <c r="H10" s="425"/>
      <c r="I10" s="319" t="s">
        <v>20</v>
      </c>
      <c r="J10" s="296"/>
      <c r="K10" s="320"/>
      <c r="L10" s="6" t="s">
        <v>60</v>
      </c>
      <c r="M10" s="8">
        <v>0.8</v>
      </c>
      <c r="N10" s="6" t="s">
        <v>82</v>
      </c>
      <c r="O10" s="124">
        <f>AE20</f>
        <v>0.68333333333333324</v>
      </c>
      <c r="P10" s="21">
        <v>0.7</v>
      </c>
      <c r="Q10" s="31">
        <v>0.6</v>
      </c>
      <c r="R10" s="32">
        <v>0.5</v>
      </c>
      <c r="S10" s="36" t="s">
        <v>99</v>
      </c>
    </row>
    <row r="11" spans="2:31" ht="55.5" hidden="1" customHeight="1" thickBot="1" x14ac:dyDescent="0.3">
      <c r="B11" s="336"/>
      <c r="C11" s="337"/>
      <c r="D11" s="426" t="s">
        <v>121</v>
      </c>
      <c r="E11" s="427"/>
      <c r="F11" s="427"/>
      <c r="G11" s="427"/>
      <c r="H11" s="428"/>
      <c r="I11" s="352" t="s">
        <v>96</v>
      </c>
      <c r="J11" s="332"/>
      <c r="K11" s="353"/>
      <c r="L11" s="37" t="s">
        <v>60</v>
      </c>
      <c r="M11" s="38">
        <v>0.8</v>
      </c>
      <c r="N11" s="37" t="s">
        <v>82</v>
      </c>
      <c r="O11" s="39">
        <f>AE20</f>
        <v>0.68333333333333324</v>
      </c>
      <c r="P11" s="40">
        <v>0.7</v>
      </c>
      <c r="Q11" s="23">
        <v>0.6</v>
      </c>
      <c r="R11" s="26">
        <v>0.5</v>
      </c>
      <c r="S11" s="44" t="s">
        <v>99</v>
      </c>
    </row>
    <row r="13" spans="2:31" ht="15.75" thickBot="1" x14ac:dyDescent="0.3"/>
    <row r="14" spans="2:31" ht="15.75" thickBot="1" x14ac:dyDescent="0.3">
      <c r="D14" s="127"/>
      <c r="E14" s="128"/>
      <c r="F14" s="128"/>
      <c r="G14" s="358" t="s">
        <v>127</v>
      </c>
      <c r="H14" s="359"/>
      <c r="I14" s="358" t="s">
        <v>128</v>
      </c>
      <c r="J14" s="359"/>
      <c r="K14" s="358" t="s">
        <v>129</v>
      </c>
      <c r="L14" s="359"/>
      <c r="M14" s="358" t="s">
        <v>130</v>
      </c>
      <c r="N14" s="359"/>
      <c r="O14" s="358" t="s">
        <v>131</v>
      </c>
      <c r="P14" s="359"/>
      <c r="Q14" s="358" t="s">
        <v>132</v>
      </c>
      <c r="R14" s="359"/>
      <c r="S14" s="358" t="s">
        <v>133</v>
      </c>
      <c r="T14" s="359"/>
      <c r="U14" s="358" t="s">
        <v>134</v>
      </c>
      <c r="V14" s="365"/>
      <c r="W14" s="358" t="s">
        <v>135</v>
      </c>
      <c r="X14" s="359"/>
      <c r="Y14" s="364" t="s">
        <v>136</v>
      </c>
      <c r="Z14" s="365"/>
      <c r="AA14" s="358" t="s">
        <v>137</v>
      </c>
      <c r="AB14" s="359"/>
      <c r="AC14" s="364" t="s">
        <v>138</v>
      </c>
      <c r="AD14" s="359"/>
      <c r="AE14" s="402" t="s">
        <v>146</v>
      </c>
    </row>
    <row r="15" spans="2:31" ht="15.75" thickBot="1" x14ac:dyDescent="0.3">
      <c r="D15" s="362" t="s">
        <v>1</v>
      </c>
      <c r="E15" s="363"/>
      <c r="F15" s="404"/>
      <c r="G15" s="76" t="s">
        <v>139</v>
      </c>
      <c r="H15" s="77" t="s">
        <v>140</v>
      </c>
      <c r="I15" s="76" t="s">
        <v>139</v>
      </c>
      <c r="J15" s="77" t="s">
        <v>140</v>
      </c>
      <c r="K15" s="76" t="s">
        <v>139</v>
      </c>
      <c r="L15" s="77" t="s">
        <v>140</v>
      </c>
      <c r="M15" s="76" t="s">
        <v>139</v>
      </c>
      <c r="N15" s="77" t="s">
        <v>140</v>
      </c>
      <c r="O15" s="76" t="s">
        <v>139</v>
      </c>
      <c r="P15" s="77" t="s">
        <v>140</v>
      </c>
      <c r="Q15" s="76" t="s">
        <v>139</v>
      </c>
      <c r="R15" s="77" t="s">
        <v>140</v>
      </c>
      <c r="S15" s="76" t="s">
        <v>139</v>
      </c>
      <c r="T15" s="77" t="s">
        <v>140</v>
      </c>
      <c r="U15" s="76" t="s">
        <v>139</v>
      </c>
      <c r="V15" s="79" t="s">
        <v>140</v>
      </c>
      <c r="W15" s="76" t="s">
        <v>139</v>
      </c>
      <c r="X15" s="77" t="s">
        <v>140</v>
      </c>
      <c r="Y15" s="78" t="s">
        <v>139</v>
      </c>
      <c r="Z15" s="79" t="s">
        <v>140</v>
      </c>
      <c r="AA15" s="76" t="s">
        <v>139</v>
      </c>
      <c r="AB15" s="77" t="s">
        <v>140</v>
      </c>
      <c r="AC15" s="78" t="s">
        <v>139</v>
      </c>
      <c r="AD15" s="77" t="s">
        <v>140</v>
      </c>
      <c r="AE15" s="403"/>
    </row>
    <row r="16" spans="2:31" ht="36" x14ac:dyDescent="0.25">
      <c r="C16" s="432">
        <v>1</v>
      </c>
      <c r="D16" s="354" t="s">
        <v>125</v>
      </c>
      <c r="E16" s="405" t="s">
        <v>96</v>
      </c>
      <c r="F16" s="117" t="s">
        <v>224</v>
      </c>
      <c r="G16" s="193">
        <v>8168827</v>
      </c>
      <c r="H16" s="429">
        <f>+G16/G17*1</f>
        <v>0.78123031700700496</v>
      </c>
      <c r="I16" s="193">
        <v>9195342</v>
      </c>
      <c r="J16" s="429">
        <f>+I16/I17*1</f>
        <v>0.93467462030446391</v>
      </c>
      <c r="K16" s="193">
        <v>10951082</v>
      </c>
      <c r="L16" s="429">
        <f>+K16/K17*1</f>
        <v>1.1016902483890001</v>
      </c>
      <c r="M16" s="193">
        <v>11108395</v>
      </c>
      <c r="N16" s="429">
        <f>+M16/M17*1</f>
        <v>0.97024176572831056</v>
      </c>
      <c r="O16" s="194">
        <v>11940859</v>
      </c>
      <c r="P16" s="429">
        <f>+O16/O17*1</f>
        <v>1.2712391859288843</v>
      </c>
      <c r="Q16" s="194">
        <v>11010295</v>
      </c>
      <c r="R16" s="429">
        <f>+Q16/Q17*1</f>
        <v>1.0454832866265191</v>
      </c>
      <c r="S16" s="194">
        <v>13847641</v>
      </c>
      <c r="T16" s="429">
        <f>+S16/S17*1</f>
        <v>0.75995288038279618</v>
      </c>
      <c r="U16" s="194">
        <v>12014644</v>
      </c>
      <c r="V16" s="429">
        <f>+U16/U17*1</f>
        <v>0.73813876006830526</v>
      </c>
      <c r="W16" s="194">
        <v>12687638</v>
      </c>
      <c r="X16" s="435">
        <f>+W16/W17*1</f>
        <v>0.93640811849443306</v>
      </c>
      <c r="Y16" s="194">
        <v>13549261</v>
      </c>
      <c r="Z16" s="429">
        <f>+Y17/Y16*1</f>
        <v>0.89494792372809118</v>
      </c>
      <c r="AA16" s="194">
        <v>13549261</v>
      </c>
      <c r="AB16" s="429">
        <f>+AA17/AA16*1</f>
        <v>0.89494792372809118</v>
      </c>
      <c r="AC16" s="194">
        <v>13549261</v>
      </c>
      <c r="AD16" s="429">
        <f>+AC17/AC16*1</f>
        <v>0.89494792372809118</v>
      </c>
      <c r="AE16" s="407">
        <f>AVERAGE(H16,J16,L16,N16,P16,R16,T16,V16,X16,Z16,AB16,AD16)</f>
        <v>0.93532524617616597</v>
      </c>
    </row>
    <row r="17" spans="3:31" ht="52.15" customHeight="1" thickBot="1" x14ac:dyDescent="0.3">
      <c r="C17" s="432"/>
      <c r="D17" s="355"/>
      <c r="E17" s="406"/>
      <c r="F17" s="118" t="s">
        <v>223</v>
      </c>
      <c r="G17" s="202">
        <v>10456362</v>
      </c>
      <c r="H17" s="430"/>
      <c r="I17" s="202">
        <v>9838014</v>
      </c>
      <c r="J17" s="430"/>
      <c r="K17" s="202">
        <v>9940255</v>
      </c>
      <c r="L17" s="430"/>
      <c r="M17" s="202">
        <v>11449100</v>
      </c>
      <c r="N17" s="430"/>
      <c r="O17" s="203">
        <v>9393086</v>
      </c>
      <c r="P17" s="430"/>
      <c r="Q17" s="203">
        <v>10531297</v>
      </c>
      <c r="R17" s="430"/>
      <c r="S17" s="203">
        <v>18221710</v>
      </c>
      <c r="T17" s="430"/>
      <c r="U17" s="203">
        <v>16276945</v>
      </c>
      <c r="V17" s="430"/>
      <c r="W17" s="203">
        <v>13549261</v>
      </c>
      <c r="X17" s="436"/>
      <c r="Y17" s="203">
        <v>12125883</v>
      </c>
      <c r="Z17" s="430"/>
      <c r="AA17" s="203">
        <v>12125883</v>
      </c>
      <c r="AB17" s="430"/>
      <c r="AC17" s="203">
        <v>12125883</v>
      </c>
      <c r="AD17" s="430"/>
      <c r="AE17" s="431"/>
    </row>
    <row r="18" spans="3:31" ht="22.15" customHeight="1" x14ac:dyDescent="0.25">
      <c r="C18" s="432">
        <v>2</v>
      </c>
      <c r="D18" s="366" t="s">
        <v>18</v>
      </c>
      <c r="E18" s="368" t="s">
        <v>19</v>
      </c>
      <c r="F18" s="119" t="s">
        <v>225</v>
      </c>
      <c r="G18" s="201">
        <v>1</v>
      </c>
      <c r="H18" s="433">
        <f>+G18/G19*1</f>
        <v>1</v>
      </c>
      <c r="I18" s="212">
        <v>1</v>
      </c>
      <c r="J18" s="433">
        <f>+I18/I19*1</f>
        <v>1</v>
      </c>
      <c r="K18" s="214">
        <v>1</v>
      </c>
      <c r="L18" s="433">
        <f>+K18/K19*1</f>
        <v>1</v>
      </c>
      <c r="M18" s="212">
        <v>1</v>
      </c>
      <c r="N18" s="433">
        <f>+M18/M19*1</f>
        <v>1</v>
      </c>
      <c r="O18" s="214">
        <v>1</v>
      </c>
      <c r="P18" s="433">
        <f>+O18/O19*1</f>
        <v>1</v>
      </c>
      <c r="Q18" s="214">
        <v>1</v>
      </c>
      <c r="R18" s="433">
        <f>+Q18/Q19*1</f>
        <v>1</v>
      </c>
      <c r="S18" s="214">
        <v>1</v>
      </c>
      <c r="T18" s="433">
        <f>+S18/S19*1</f>
        <v>1</v>
      </c>
      <c r="U18" s="212">
        <v>1</v>
      </c>
      <c r="V18" s="433">
        <f>+U18/U19*1</f>
        <v>1</v>
      </c>
      <c r="W18" s="216">
        <v>1</v>
      </c>
      <c r="X18" s="433">
        <f>+W18/W19*1</f>
        <v>1</v>
      </c>
      <c r="Y18" s="216">
        <v>1</v>
      </c>
      <c r="Z18" s="433">
        <f>+Y18/Y19*1</f>
        <v>1</v>
      </c>
      <c r="AA18" s="114">
        <v>1</v>
      </c>
      <c r="AB18" s="433">
        <f>+AA18/AA19*1</f>
        <v>1</v>
      </c>
      <c r="AC18" s="110">
        <v>1</v>
      </c>
      <c r="AD18" s="433">
        <f>+AC18/AC19*1</f>
        <v>1</v>
      </c>
      <c r="AE18" s="407">
        <f>AVERAGE(H18,J18,L18,N18,P18,R18,T18,V18,X18,Z18,AB18,AD18)</f>
        <v>1</v>
      </c>
    </row>
    <row r="19" spans="3:31" ht="61.15" customHeight="1" thickBot="1" x14ac:dyDescent="0.3">
      <c r="C19" s="432"/>
      <c r="D19" s="367"/>
      <c r="E19" s="369"/>
      <c r="F19" s="120" t="s">
        <v>226</v>
      </c>
      <c r="G19" s="204">
        <v>1</v>
      </c>
      <c r="H19" s="434"/>
      <c r="I19" s="213">
        <v>1</v>
      </c>
      <c r="J19" s="434"/>
      <c r="K19" s="215">
        <v>1</v>
      </c>
      <c r="L19" s="434"/>
      <c r="M19" s="213">
        <v>1</v>
      </c>
      <c r="N19" s="434"/>
      <c r="O19" s="215">
        <v>1</v>
      </c>
      <c r="P19" s="434"/>
      <c r="Q19" s="215">
        <v>1</v>
      </c>
      <c r="R19" s="434"/>
      <c r="S19" s="215">
        <v>1</v>
      </c>
      <c r="T19" s="434"/>
      <c r="U19" s="213">
        <v>1</v>
      </c>
      <c r="V19" s="434"/>
      <c r="W19" s="217">
        <v>1</v>
      </c>
      <c r="X19" s="434"/>
      <c r="Y19" s="217">
        <v>1</v>
      </c>
      <c r="Z19" s="434"/>
      <c r="AA19" s="115">
        <v>1</v>
      </c>
      <c r="AB19" s="434"/>
      <c r="AC19" s="111">
        <v>1</v>
      </c>
      <c r="AD19" s="434"/>
      <c r="AE19" s="431"/>
    </row>
    <row r="20" spans="3:31" ht="22.9" customHeight="1" x14ac:dyDescent="0.25">
      <c r="C20" s="432">
        <v>3</v>
      </c>
      <c r="D20" s="354" t="s">
        <v>81</v>
      </c>
      <c r="E20" s="356" t="s">
        <v>20</v>
      </c>
      <c r="F20" s="117" t="s">
        <v>227</v>
      </c>
      <c r="G20" s="195">
        <v>2</v>
      </c>
      <c r="H20" s="429">
        <f>+G20/G21*1</f>
        <v>0.4</v>
      </c>
      <c r="I20" s="197">
        <v>6</v>
      </c>
      <c r="J20" s="429">
        <f>+I20/I21*1</f>
        <v>0.6</v>
      </c>
      <c r="K20" s="196">
        <v>3</v>
      </c>
      <c r="L20" s="429">
        <f>+K20/K21*1</f>
        <v>1</v>
      </c>
      <c r="M20" s="197">
        <v>1</v>
      </c>
      <c r="N20" s="429">
        <f>+M20/M21*1</f>
        <v>0.5</v>
      </c>
      <c r="O20" s="196">
        <v>4</v>
      </c>
      <c r="P20" s="429">
        <f>+O20/O21*1</f>
        <v>0.8</v>
      </c>
      <c r="Q20" s="196">
        <v>4</v>
      </c>
      <c r="R20" s="429">
        <f>+Q20/Q21*1</f>
        <v>0.8</v>
      </c>
      <c r="S20" s="196">
        <v>1</v>
      </c>
      <c r="T20" s="429">
        <f>+S20/S21*1</f>
        <v>0.5</v>
      </c>
      <c r="U20" s="197">
        <v>6</v>
      </c>
      <c r="V20" s="429">
        <f>+U20/U21*1</f>
        <v>0.6</v>
      </c>
      <c r="W20" s="218">
        <v>1</v>
      </c>
      <c r="X20" s="429">
        <f>+W20/W21*1</f>
        <v>0.5</v>
      </c>
      <c r="Y20" s="218">
        <v>1</v>
      </c>
      <c r="Z20" s="429">
        <f>+Y20/Y21*1</f>
        <v>0.5</v>
      </c>
      <c r="AA20" s="108">
        <v>1</v>
      </c>
      <c r="AB20" s="429">
        <f>+AA20/AA21*1</f>
        <v>1</v>
      </c>
      <c r="AC20" s="112">
        <v>1</v>
      </c>
      <c r="AD20" s="429">
        <f>+AC20/AC21*1</f>
        <v>1</v>
      </c>
      <c r="AE20" s="407">
        <f>AVERAGE(H20,J20,L20,N20,P20,R20,T20,V20,X20,Z20,AB20,AD20)</f>
        <v>0.68333333333333324</v>
      </c>
    </row>
    <row r="21" spans="3:31" ht="22.9" customHeight="1" thickBot="1" x14ac:dyDescent="0.3">
      <c r="C21" s="432"/>
      <c r="D21" s="355"/>
      <c r="E21" s="357"/>
      <c r="F21" s="118" t="s">
        <v>228</v>
      </c>
      <c r="G21" s="198">
        <v>5</v>
      </c>
      <c r="H21" s="430"/>
      <c r="I21" s="200">
        <v>10</v>
      </c>
      <c r="J21" s="430"/>
      <c r="K21" s="199">
        <v>3</v>
      </c>
      <c r="L21" s="430"/>
      <c r="M21" s="200">
        <v>2</v>
      </c>
      <c r="N21" s="430"/>
      <c r="O21" s="199">
        <v>5</v>
      </c>
      <c r="P21" s="430"/>
      <c r="Q21" s="199">
        <v>5</v>
      </c>
      <c r="R21" s="430"/>
      <c r="S21" s="199">
        <v>2</v>
      </c>
      <c r="T21" s="430"/>
      <c r="U21" s="200">
        <v>10</v>
      </c>
      <c r="V21" s="430"/>
      <c r="W21" s="219">
        <v>2</v>
      </c>
      <c r="X21" s="430"/>
      <c r="Y21" s="219">
        <v>2</v>
      </c>
      <c r="Z21" s="430"/>
      <c r="AA21" s="109">
        <v>1</v>
      </c>
      <c r="AB21" s="430"/>
      <c r="AC21" s="113">
        <v>1</v>
      </c>
      <c r="AD21" s="430"/>
      <c r="AE21" s="408"/>
    </row>
    <row r="22" spans="3:31" ht="44.45" hidden="1" customHeight="1" x14ac:dyDescent="0.25">
      <c r="C22" s="432">
        <v>4</v>
      </c>
      <c r="D22" s="366" t="s">
        <v>81</v>
      </c>
      <c r="E22" s="368" t="s">
        <v>96</v>
      </c>
      <c r="F22" s="119" t="s">
        <v>186</v>
      </c>
      <c r="G22" s="193">
        <v>8168827</v>
      </c>
      <c r="H22" s="437">
        <f>+G22/G23*1</f>
        <v>0.78123031700700496</v>
      </c>
      <c r="I22" s="193">
        <v>9195342</v>
      </c>
      <c r="J22" s="437">
        <f>+I22/I23*1</f>
        <v>0.93467462030446391</v>
      </c>
      <c r="K22" s="193">
        <v>10951082</v>
      </c>
      <c r="L22" s="437">
        <f>+K22/K23*1</f>
        <v>1.1016902483890001</v>
      </c>
      <c r="M22" s="193">
        <v>11108395</v>
      </c>
      <c r="N22" s="437">
        <f>+M22/M23*1</f>
        <v>0.97024176572831056</v>
      </c>
      <c r="O22" s="194">
        <v>11940859</v>
      </c>
      <c r="P22" s="437">
        <f>+O22/O23*1</f>
        <v>1.2712391859288843</v>
      </c>
      <c r="Q22" s="194">
        <v>11010295</v>
      </c>
      <c r="R22" s="437">
        <f>+Q22/Q23*1</f>
        <v>1.0454832866265191</v>
      </c>
      <c r="S22" s="194">
        <v>13847641</v>
      </c>
      <c r="T22" s="437">
        <f>+S22/S23*1</f>
        <v>0.75995288038279618</v>
      </c>
      <c r="U22" s="194">
        <v>12014644</v>
      </c>
      <c r="V22" s="437">
        <f>+U22/U23*1</f>
        <v>0.73813876006830526</v>
      </c>
      <c r="W22" s="194">
        <v>12687638</v>
      </c>
      <c r="X22" s="437">
        <f>+W22/W23*1</f>
        <v>0.93640811849443306</v>
      </c>
      <c r="Y22" s="194">
        <v>13549261</v>
      </c>
      <c r="Z22" s="437">
        <f>+Y22/Y23*1</f>
        <v>1.1173834515803922</v>
      </c>
      <c r="AA22" s="83"/>
      <c r="AB22" s="439">
        <v>0</v>
      </c>
      <c r="AC22" s="83"/>
      <c r="AD22" s="374">
        <v>0</v>
      </c>
      <c r="AE22" s="407">
        <f>AVERAGE(H22,J22,L22,N22,P22,R22,T22,V22,X22,Z22,AB22,AD22)</f>
        <v>0.8047035528758425</v>
      </c>
    </row>
    <row r="23" spans="3:31" ht="33" hidden="1" customHeight="1" thickBot="1" x14ac:dyDescent="0.3">
      <c r="C23" s="432"/>
      <c r="D23" s="355"/>
      <c r="E23" s="357"/>
      <c r="F23" s="118" t="s">
        <v>187</v>
      </c>
      <c r="G23" s="202">
        <v>10456362</v>
      </c>
      <c r="H23" s="438"/>
      <c r="I23" s="202">
        <v>9838014</v>
      </c>
      <c r="J23" s="438"/>
      <c r="K23" s="202">
        <v>9940255</v>
      </c>
      <c r="L23" s="438"/>
      <c r="M23" s="202">
        <v>11449100</v>
      </c>
      <c r="N23" s="438"/>
      <c r="O23" s="203">
        <v>9393086</v>
      </c>
      <c r="P23" s="438"/>
      <c r="Q23" s="203">
        <v>10531297</v>
      </c>
      <c r="R23" s="438"/>
      <c r="S23" s="203">
        <v>18221710</v>
      </c>
      <c r="T23" s="438"/>
      <c r="U23" s="203">
        <v>16276945</v>
      </c>
      <c r="V23" s="438"/>
      <c r="W23" s="203">
        <v>13549261</v>
      </c>
      <c r="X23" s="438"/>
      <c r="Y23" s="203">
        <v>12125883</v>
      </c>
      <c r="Z23" s="438"/>
      <c r="AA23" s="69"/>
      <c r="AB23" s="440"/>
      <c r="AC23" s="69"/>
      <c r="AD23" s="377"/>
      <c r="AE23" s="431"/>
    </row>
    <row r="24" spans="3:31" ht="45.6" hidden="1" customHeight="1" x14ac:dyDescent="0.25">
      <c r="C24" s="158">
        <v>5</v>
      </c>
      <c r="D24" s="392" t="s">
        <v>209</v>
      </c>
      <c r="E24" s="394" t="s">
        <v>206</v>
      </c>
      <c r="F24" s="117" t="s">
        <v>213</v>
      </c>
      <c r="G24" s="140"/>
      <c r="H24" s="378" t="e">
        <f>+G25/G24*1</f>
        <v>#DIV/0!</v>
      </c>
      <c r="I24" s="112"/>
      <c r="J24" s="376" t="e">
        <f>+I25/I24*1</f>
        <v>#DIV/0!</v>
      </c>
      <c r="K24" s="108"/>
      <c r="L24" s="378" t="e">
        <f>+K25/K24*1</f>
        <v>#DIV/0!</v>
      </c>
      <c r="M24" s="112"/>
      <c r="N24" s="376" t="e">
        <f>+M25/M24*1</f>
        <v>#DIV/0!</v>
      </c>
      <c r="O24" s="108"/>
      <c r="P24" s="378" t="e">
        <f>+O25/O24*1</f>
        <v>#DIV/0!</v>
      </c>
      <c r="Q24" s="112"/>
      <c r="R24" s="376" t="e">
        <f>+Q25/Q24*1</f>
        <v>#DIV/0!</v>
      </c>
      <c r="S24" s="108"/>
      <c r="T24" s="378" t="e">
        <f>+S25/S24*1</f>
        <v>#DIV/0!</v>
      </c>
      <c r="U24" s="167"/>
      <c r="V24" s="376" t="e">
        <f>+U25/U24*1</f>
        <v>#DIV/0!</v>
      </c>
      <c r="W24" s="108"/>
      <c r="X24" s="378" t="e">
        <f>+W25/W24*1</f>
        <v>#DIV/0!</v>
      </c>
      <c r="Y24" s="112"/>
      <c r="Z24" s="376" t="e">
        <f>+Y25/Y24*1</f>
        <v>#DIV/0!</v>
      </c>
      <c r="AA24" s="108"/>
      <c r="AB24" s="378" t="e">
        <f>+AA25/AA24*1</f>
        <v>#DIV/0!</v>
      </c>
      <c r="AC24" s="108"/>
      <c r="AD24" s="376" t="e">
        <f>+AC25/AC24*1</f>
        <v>#DIV/0!</v>
      </c>
      <c r="AE24" s="407" t="e">
        <f>AVERAGE(H24,J24,L24,N24,P24,R24,T24,V24,X24,Z24,AB24,AD24)</f>
        <v>#DIV/0!</v>
      </c>
    </row>
    <row r="25" spans="3:31" ht="24.75" hidden="1" thickBot="1" x14ac:dyDescent="0.3">
      <c r="C25" s="158"/>
      <c r="D25" s="393"/>
      <c r="E25" s="395"/>
      <c r="F25" s="159" t="s">
        <v>214</v>
      </c>
      <c r="G25" s="160"/>
      <c r="H25" s="371"/>
      <c r="I25" s="161"/>
      <c r="J25" s="375"/>
      <c r="K25" s="162"/>
      <c r="L25" s="371"/>
      <c r="M25" s="161"/>
      <c r="N25" s="375"/>
      <c r="O25" s="162"/>
      <c r="P25" s="371"/>
      <c r="Q25" s="161"/>
      <c r="R25" s="375"/>
      <c r="S25" s="162"/>
      <c r="T25" s="371"/>
      <c r="U25" s="170"/>
      <c r="V25" s="375"/>
      <c r="W25" s="162"/>
      <c r="X25" s="371"/>
      <c r="Y25" s="161"/>
      <c r="Z25" s="375"/>
      <c r="AA25" s="162"/>
      <c r="AB25" s="371"/>
      <c r="AC25" s="162"/>
      <c r="AD25" s="375"/>
      <c r="AE25" s="431"/>
    </row>
    <row r="26" spans="3:31" ht="36" hidden="1" customHeight="1" x14ac:dyDescent="0.25">
      <c r="C26" s="163">
        <v>6</v>
      </c>
      <c r="D26" s="354" t="s">
        <v>207</v>
      </c>
      <c r="E26" s="356" t="s">
        <v>208</v>
      </c>
      <c r="F26" s="164" t="s">
        <v>215</v>
      </c>
      <c r="G26" s="138"/>
      <c r="H26" s="378" t="e">
        <f>+G27/G26*1</f>
        <v>#DIV/0!</v>
      </c>
      <c r="I26" s="112"/>
      <c r="J26" s="376" t="e">
        <f>+I27/I26*1</f>
        <v>#DIV/0!</v>
      </c>
      <c r="K26" s="108"/>
      <c r="L26" s="378" t="e">
        <f>+K27/K26*1</f>
        <v>#DIV/0!</v>
      </c>
      <c r="M26" s="112"/>
      <c r="N26" s="376" t="e">
        <f>+M27/M26*1</f>
        <v>#DIV/0!</v>
      </c>
      <c r="O26" s="108"/>
      <c r="P26" s="378" t="e">
        <f>+O27/O26*1</f>
        <v>#DIV/0!</v>
      </c>
      <c r="Q26" s="112"/>
      <c r="R26" s="376" t="e">
        <f>+Q27/Q26*1</f>
        <v>#DIV/0!</v>
      </c>
      <c r="S26" s="108"/>
      <c r="T26" s="378" t="e">
        <f>+S27/S26*1</f>
        <v>#DIV/0!</v>
      </c>
      <c r="U26" s="171"/>
      <c r="V26" s="376" t="e">
        <f>+U27/U26*1</f>
        <v>#DIV/0!</v>
      </c>
      <c r="W26" s="108"/>
      <c r="X26" s="378" t="e">
        <f>+W27/W26*1</f>
        <v>#DIV/0!</v>
      </c>
      <c r="Y26" s="112"/>
      <c r="Z26" s="376" t="e">
        <f>+Y27/Y26*1</f>
        <v>#DIV/0!</v>
      </c>
      <c r="AA26" s="108"/>
      <c r="AB26" s="378" t="e">
        <f>+AA27/AA26*1</f>
        <v>#DIV/0!</v>
      </c>
      <c r="AC26" s="108"/>
      <c r="AD26" s="376" t="e">
        <f>+AC27/AC26*1</f>
        <v>#DIV/0!</v>
      </c>
      <c r="AE26" s="407" t="e">
        <f>AVERAGE(H26,J26,L26,N26,P26,R26,T26,V26,X26,Z26,AB26,AD26)</f>
        <v>#DIV/0!</v>
      </c>
    </row>
    <row r="27" spans="3:31" ht="30.6" hidden="1" customHeight="1" thickBot="1" x14ac:dyDescent="0.3">
      <c r="C27" s="163"/>
      <c r="D27" s="355"/>
      <c r="E27" s="357"/>
      <c r="F27" s="121" t="s">
        <v>216</v>
      </c>
      <c r="G27" s="139"/>
      <c r="H27" s="379"/>
      <c r="I27" s="113"/>
      <c r="J27" s="377"/>
      <c r="K27" s="109"/>
      <c r="L27" s="379"/>
      <c r="M27" s="113"/>
      <c r="N27" s="377"/>
      <c r="O27" s="109"/>
      <c r="P27" s="379"/>
      <c r="Q27" s="113"/>
      <c r="R27" s="377"/>
      <c r="S27" s="109"/>
      <c r="T27" s="379"/>
      <c r="U27" s="169"/>
      <c r="V27" s="377"/>
      <c r="W27" s="109"/>
      <c r="X27" s="379"/>
      <c r="Y27" s="113"/>
      <c r="Z27" s="377"/>
      <c r="AA27" s="109"/>
      <c r="AB27" s="379"/>
      <c r="AC27" s="109"/>
      <c r="AD27" s="377"/>
      <c r="AE27" s="408"/>
    </row>
    <row r="28" spans="3:31" x14ac:dyDescent="0.25">
      <c r="AE28" s="180"/>
    </row>
  </sheetData>
  <mergeCells count="128">
    <mergeCell ref="X26:X27"/>
    <mergeCell ref="Z26:Z27"/>
    <mergeCell ref="AB26:AB27"/>
    <mergeCell ref="AD26:AD27"/>
    <mergeCell ref="AE26:AE27"/>
    <mergeCell ref="N26:N27"/>
    <mergeCell ref="P26:P27"/>
    <mergeCell ref="R26:R27"/>
    <mergeCell ref="T26:T27"/>
    <mergeCell ref="V26:V27"/>
    <mergeCell ref="D24:D25"/>
    <mergeCell ref="E24:E25"/>
    <mergeCell ref="H24:H25"/>
    <mergeCell ref="J24:J25"/>
    <mergeCell ref="L24:L25"/>
    <mergeCell ref="D26:D27"/>
    <mergeCell ref="E26:E27"/>
    <mergeCell ref="H26:H27"/>
    <mergeCell ref="J26:J27"/>
    <mergeCell ref="L26:L27"/>
    <mergeCell ref="Z22:Z23"/>
    <mergeCell ref="AB22:AB23"/>
    <mergeCell ref="AD22:AD23"/>
    <mergeCell ref="AE24:AE25"/>
    <mergeCell ref="N24:N25"/>
    <mergeCell ref="P24:P25"/>
    <mergeCell ref="R24:R25"/>
    <mergeCell ref="T24:T25"/>
    <mergeCell ref="V24:V25"/>
    <mergeCell ref="X24:X25"/>
    <mergeCell ref="Z24:Z25"/>
    <mergeCell ref="AB24:AB25"/>
    <mergeCell ref="AD24:AD25"/>
    <mergeCell ref="V22:V23"/>
    <mergeCell ref="AE22:AE23"/>
    <mergeCell ref="AE20:AE21"/>
    <mergeCell ref="T20:T21"/>
    <mergeCell ref="V20:V21"/>
    <mergeCell ref="L18:L19"/>
    <mergeCell ref="N18:N19"/>
    <mergeCell ref="P18:P19"/>
    <mergeCell ref="R18:R19"/>
    <mergeCell ref="T18:T19"/>
    <mergeCell ref="V18:V19"/>
    <mergeCell ref="AB20:AB21"/>
    <mergeCell ref="AD20:AD21"/>
    <mergeCell ref="L20:L21"/>
    <mergeCell ref="N20:N21"/>
    <mergeCell ref="P20:P21"/>
    <mergeCell ref="R20:R21"/>
    <mergeCell ref="L22:L23"/>
    <mergeCell ref="N22:N23"/>
    <mergeCell ref="P22:P23"/>
    <mergeCell ref="R22:R23"/>
    <mergeCell ref="T22:T23"/>
    <mergeCell ref="X22:X23"/>
    <mergeCell ref="C22:C23"/>
    <mergeCell ref="D22:D23"/>
    <mergeCell ref="E22:E23"/>
    <mergeCell ref="H22:H23"/>
    <mergeCell ref="J22:J23"/>
    <mergeCell ref="C20:C21"/>
    <mergeCell ref="D20:D21"/>
    <mergeCell ref="E20:E21"/>
    <mergeCell ref="H20:H21"/>
    <mergeCell ref="X16:X17"/>
    <mergeCell ref="Z16:Z17"/>
    <mergeCell ref="AB16:AB17"/>
    <mergeCell ref="X18:X19"/>
    <mergeCell ref="Z18:Z19"/>
    <mergeCell ref="AB18:AB19"/>
    <mergeCell ref="X20:X21"/>
    <mergeCell ref="Z20:Z21"/>
    <mergeCell ref="J20:J21"/>
    <mergeCell ref="AD16:AD17"/>
    <mergeCell ref="AE16:AE17"/>
    <mergeCell ref="C18:C19"/>
    <mergeCell ref="D18:D19"/>
    <mergeCell ref="E18:E19"/>
    <mergeCell ref="H18:H19"/>
    <mergeCell ref="J18:J19"/>
    <mergeCell ref="L16:L17"/>
    <mergeCell ref="N16:N17"/>
    <mergeCell ref="P16:P17"/>
    <mergeCell ref="R16:R17"/>
    <mergeCell ref="T16:T17"/>
    <mergeCell ref="V16:V17"/>
    <mergeCell ref="C16:C17"/>
    <mergeCell ref="D16:D17"/>
    <mergeCell ref="E16:E17"/>
    <mergeCell ref="H16:H17"/>
    <mergeCell ref="J16:J17"/>
    <mergeCell ref="AD18:AD19"/>
    <mergeCell ref="AE18:AE19"/>
    <mergeCell ref="AC14:AD14"/>
    <mergeCell ref="AE14:AE15"/>
    <mergeCell ref="D15:F15"/>
    <mergeCell ref="S14:T14"/>
    <mergeCell ref="U14:V14"/>
    <mergeCell ref="W14:X14"/>
    <mergeCell ref="M14:N14"/>
    <mergeCell ref="O14:P14"/>
    <mergeCell ref="Q14:R14"/>
    <mergeCell ref="Y14:Z14"/>
    <mergeCell ref="AA14:AB14"/>
    <mergeCell ref="G14:H14"/>
    <mergeCell ref="I14:J14"/>
    <mergeCell ref="K14:L14"/>
    <mergeCell ref="B8:C11"/>
    <mergeCell ref="D8:H8"/>
    <mergeCell ref="I8:K8"/>
    <mergeCell ref="D9:H9"/>
    <mergeCell ref="I9:K9"/>
    <mergeCell ref="D10:H10"/>
    <mergeCell ref="I10:K10"/>
    <mergeCell ref="D11:H11"/>
    <mergeCell ref="I11:K11"/>
    <mergeCell ref="B1:D3"/>
    <mergeCell ref="E1:P1"/>
    <mergeCell ref="Q1:S2"/>
    <mergeCell ref="E2:P2"/>
    <mergeCell ref="E3:H3"/>
    <mergeCell ref="I3:L3"/>
    <mergeCell ref="M3:P3"/>
    <mergeCell ref="Q3:S3"/>
    <mergeCell ref="B7:C7"/>
    <mergeCell ref="D7:H7"/>
    <mergeCell ref="I7:K7"/>
  </mergeCells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8"/>
  <sheetViews>
    <sheetView showGridLines="0" topLeftCell="A15" workbookViewId="0">
      <selection activeCell="C27" sqref="C27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4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163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112</v>
      </c>
      <c r="F3" s="278"/>
      <c r="G3" s="278"/>
      <c r="H3" s="278"/>
      <c r="I3" s="277" t="s">
        <v>73</v>
      </c>
      <c r="J3" s="278"/>
      <c r="K3" s="278"/>
      <c r="L3" s="278"/>
      <c r="M3" s="277" t="s">
        <v>74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x14ac:dyDescent="0.25">
      <c r="B8" s="441" t="s">
        <v>101</v>
      </c>
      <c r="C8" s="442"/>
      <c r="D8" s="446" t="s">
        <v>124</v>
      </c>
      <c r="E8" s="447"/>
      <c r="F8" s="447"/>
      <c r="G8" s="447"/>
      <c r="H8" s="448"/>
      <c r="I8" s="449" t="s">
        <v>96</v>
      </c>
      <c r="J8" s="450"/>
      <c r="K8" s="451"/>
      <c r="L8" s="37" t="s">
        <v>60</v>
      </c>
      <c r="M8" s="38">
        <v>0.8</v>
      </c>
      <c r="N8" s="37" t="s">
        <v>67</v>
      </c>
      <c r="O8" s="39" t="e">
        <f>AE16</f>
        <v>#DIV/0!</v>
      </c>
      <c r="P8" s="40">
        <v>0.7</v>
      </c>
      <c r="Q8" s="41">
        <v>0.6</v>
      </c>
      <c r="R8" s="42">
        <v>0.5</v>
      </c>
      <c r="S8" s="36" t="s">
        <v>99</v>
      </c>
    </row>
    <row r="9" spans="2:31" ht="39.75" customHeight="1" thickBot="1" x14ac:dyDescent="0.3">
      <c r="B9" s="336"/>
      <c r="C9" s="443"/>
      <c r="D9" s="334" t="s">
        <v>18</v>
      </c>
      <c r="E9" s="308"/>
      <c r="F9" s="308"/>
      <c r="G9" s="308"/>
      <c r="H9" s="335"/>
      <c r="I9" s="303" t="s">
        <v>19</v>
      </c>
      <c r="J9" s="266"/>
      <c r="K9" s="304"/>
      <c r="L9" s="5" t="s">
        <v>60</v>
      </c>
      <c r="M9" s="7">
        <v>0.8</v>
      </c>
      <c r="N9" s="5" t="s">
        <v>83</v>
      </c>
      <c r="O9" s="39">
        <f t="shared" ref="O9:O11" si="0">AE17</f>
        <v>0</v>
      </c>
      <c r="P9" s="20">
        <v>0.7</v>
      </c>
      <c r="Q9" s="23">
        <v>0.6</v>
      </c>
      <c r="R9" s="26">
        <v>0.5</v>
      </c>
      <c r="S9" s="36" t="s">
        <v>99</v>
      </c>
    </row>
    <row r="10" spans="2:31" ht="39.75" customHeight="1" x14ac:dyDescent="0.25">
      <c r="B10" s="415"/>
      <c r="C10" s="444"/>
      <c r="D10" s="328" t="s">
        <v>106</v>
      </c>
      <c r="E10" s="329"/>
      <c r="F10" s="329"/>
      <c r="G10" s="329"/>
      <c r="H10" s="330"/>
      <c r="I10" s="317" t="s">
        <v>36</v>
      </c>
      <c r="J10" s="260"/>
      <c r="K10" s="318"/>
      <c r="L10" s="4" t="s">
        <v>60</v>
      </c>
      <c r="M10" s="33">
        <v>1</v>
      </c>
      <c r="N10" s="4" t="s">
        <v>67</v>
      </c>
      <c r="O10" s="39" t="e">
        <f t="shared" si="0"/>
        <v>#DIV/0!</v>
      </c>
      <c r="P10" s="30">
        <v>0.9</v>
      </c>
      <c r="Q10" s="31">
        <v>0.8</v>
      </c>
      <c r="R10" s="32">
        <v>0.7</v>
      </c>
      <c r="S10" s="36" t="s">
        <v>99</v>
      </c>
    </row>
    <row r="11" spans="2:31" ht="55.5" customHeight="1" thickBot="1" x14ac:dyDescent="0.3">
      <c r="B11" s="254"/>
      <c r="C11" s="445"/>
      <c r="D11" s="423" t="s">
        <v>121</v>
      </c>
      <c r="E11" s="424"/>
      <c r="F11" s="424"/>
      <c r="G11" s="424"/>
      <c r="H11" s="425"/>
      <c r="I11" s="319" t="s">
        <v>96</v>
      </c>
      <c r="J11" s="296"/>
      <c r="K11" s="320"/>
      <c r="L11" s="6" t="s">
        <v>60</v>
      </c>
      <c r="M11" s="8">
        <v>0.8</v>
      </c>
      <c r="N11" s="6" t="s">
        <v>82</v>
      </c>
      <c r="O11" s="126">
        <f t="shared" si="0"/>
        <v>0</v>
      </c>
      <c r="P11" s="21">
        <v>0.7</v>
      </c>
      <c r="Q11" s="24">
        <v>0.6</v>
      </c>
      <c r="R11" s="27">
        <v>0.5</v>
      </c>
      <c r="S11" s="44" t="s">
        <v>99</v>
      </c>
    </row>
    <row r="13" spans="2:31" ht="15.75" thickBot="1" x14ac:dyDescent="0.3"/>
    <row r="14" spans="2:31" ht="15.75" thickBot="1" x14ac:dyDescent="0.3">
      <c r="D14" s="127"/>
      <c r="E14" s="128"/>
      <c r="F14" s="128"/>
      <c r="G14" s="358" t="s">
        <v>127</v>
      </c>
      <c r="H14" s="359"/>
      <c r="I14" s="364" t="s">
        <v>128</v>
      </c>
      <c r="J14" s="365"/>
      <c r="K14" s="358" t="s">
        <v>129</v>
      </c>
      <c r="L14" s="359"/>
      <c r="M14" s="364" t="s">
        <v>130</v>
      </c>
      <c r="N14" s="365"/>
      <c r="O14" s="358" t="s">
        <v>131</v>
      </c>
      <c r="P14" s="359"/>
      <c r="Q14" s="364" t="s">
        <v>132</v>
      </c>
      <c r="R14" s="365"/>
      <c r="S14" s="358" t="s">
        <v>133</v>
      </c>
      <c r="T14" s="359"/>
      <c r="U14" s="364" t="s">
        <v>134</v>
      </c>
      <c r="V14" s="401"/>
      <c r="W14" s="401" t="s">
        <v>135</v>
      </c>
      <c r="X14" s="401"/>
      <c r="Y14" s="401" t="s">
        <v>136</v>
      </c>
      <c r="Z14" s="401"/>
      <c r="AA14" s="401" t="s">
        <v>137</v>
      </c>
      <c r="AB14" s="401"/>
      <c r="AC14" s="401" t="s">
        <v>138</v>
      </c>
      <c r="AD14" s="359"/>
      <c r="AE14" s="402" t="s">
        <v>146</v>
      </c>
    </row>
    <row r="15" spans="2:31" ht="15.75" thickBot="1" x14ac:dyDescent="0.3">
      <c r="D15" s="362" t="s">
        <v>1</v>
      </c>
      <c r="E15" s="363"/>
      <c r="F15" s="404"/>
      <c r="G15" s="76" t="s">
        <v>139</v>
      </c>
      <c r="H15" s="77" t="s">
        <v>140</v>
      </c>
      <c r="I15" s="78" t="s">
        <v>139</v>
      </c>
      <c r="J15" s="79" t="s">
        <v>140</v>
      </c>
      <c r="K15" s="76" t="s">
        <v>139</v>
      </c>
      <c r="L15" s="77" t="s">
        <v>140</v>
      </c>
      <c r="M15" s="78" t="s">
        <v>139</v>
      </c>
      <c r="N15" s="79" t="s">
        <v>140</v>
      </c>
      <c r="O15" s="76" t="s">
        <v>139</v>
      </c>
      <c r="P15" s="77" t="s">
        <v>140</v>
      </c>
      <c r="Q15" s="78" t="s">
        <v>139</v>
      </c>
      <c r="R15" s="79" t="s">
        <v>140</v>
      </c>
      <c r="S15" s="76" t="s">
        <v>139</v>
      </c>
      <c r="T15" s="77" t="s">
        <v>140</v>
      </c>
      <c r="U15" s="78" t="s">
        <v>139</v>
      </c>
      <c r="V15" s="67" t="s">
        <v>140</v>
      </c>
      <c r="W15" s="67" t="s">
        <v>139</v>
      </c>
      <c r="X15" s="67" t="s">
        <v>140</v>
      </c>
      <c r="Y15" s="67" t="s">
        <v>139</v>
      </c>
      <c r="Z15" s="67" t="s">
        <v>140</v>
      </c>
      <c r="AA15" s="67" t="s">
        <v>139</v>
      </c>
      <c r="AB15" s="67" t="s">
        <v>140</v>
      </c>
      <c r="AC15" s="67" t="s">
        <v>139</v>
      </c>
      <c r="AD15" s="77" t="s">
        <v>140</v>
      </c>
      <c r="AE15" s="403"/>
    </row>
    <row r="16" spans="2:31" ht="36" x14ac:dyDescent="0.25">
      <c r="C16" s="432">
        <v>1</v>
      </c>
      <c r="D16" s="354" t="s">
        <v>124</v>
      </c>
      <c r="E16" s="405" t="s">
        <v>96</v>
      </c>
      <c r="F16" s="117" t="s">
        <v>186</v>
      </c>
      <c r="G16" s="45"/>
      <c r="H16" s="378" t="e">
        <f>+G17/G16*1</f>
        <v>#DIV/0!</v>
      </c>
      <c r="I16" s="45"/>
      <c r="J16" s="376" t="e">
        <f>+I17/I16*1</f>
        <v>#DIV/0!</v>
      </c>
      <c r="K16" s="45"/>
      <c r="L16" s="378" t="e">
        <f>+K17/K16*1</f>
        <v>#DIV/0!</v>
      </c>
      <c r="M16" s="45"/>
      <c r="N16" s="376" t="e">
        <f>+M17/M16*1</f>
        <v>#DIV/0!</v>
      </c>
      <c r="O16" s="45"/>
      <c r="P16" s="378" t="e">
        <f>+O17/O16*1</f>
        <v>#DIV/0!</v>
      </c>
      <c r="Q16" s="45"/>
      <c r="R16" s="376" t="e">
        <f>+Q17/Q16*1</f>
        <v>#DIV/0!</v>
      </c>
      <c r="S16" s="45"/>
      <c r="T16" s="378" t="e">
        <f>+S17/S16*1</f>
        <v>#DIV/0!</v>
      </c>
      <c r="U16" s="45"/>
      <c r="V16" s="452">
        <v>0</v>
      </c>
      <c r="W16" s="45"/>
      <c r="X16" s="452">
        <v>0</v>
      </c>
      <c r="Y16" s="45"/>
      <c r="Z16" s="452">
        <v>0</v>
      </c>
      <c r="AA16" s="45"/>
      <c r="AB16" s="452">
        <v>0</v>
      </c>
      <c r="AC16" s="45"/>
      <c r="AD16" s="376">
        <v>0</v>
      </c>
      <c r="AE16" s="407" t="e">
        <f>AVERAGE(H16,J16,L16,N16,P16,R16,T16)</f>
        <v>#DIV/0!</v>
      </c>
    </row>
    <row r="17" spans="3:31" ht="52.15" customHeight="1" thickBot="1" x14ac:dyDescent="0.3">
      <c r="C17" s="432"/>
      <c r="D17" s="355"/>
      <c r="E17" s="406"/>
      <c r="F17" s="118" t="s">
        <v>190</v>
      </c>
      <c r="G17" s="46"/>
      <c r="H17" s="379"/>
      <c r="I17" s="46"/>
      <c r="J17" s="377"/>
      <c r="K17" s="46"/>
      <c r="L17" s="379"/>
      <c r="M17" s="46"/>
      <c r="N17" s="377"/>
      <c r="O17" s="46"/>
      <c r="P17" s="379"/>
      <c r="Q17" s="46"/>
      <c r="R17" s="377"/>
      <c r="S17" s="46"/>
      <c r="T17" s="379"/>
      <c r="U17" s="46"/>
      <c r="V17" s="440"/>
      <c r="W17" s="46"/>
      <c r="X17" s="440"/>
      <c r="Y17" s="46"/>
      <c r="Z17" s="440"/>
      <c r="AA17" s="46"/>
      <c r="AB17" s="440"/>
      <c r="AC17" s="46"/>
      <c r="AD17" s="377"/>
      <c r="AE17" s="408"/>
    </row>
    <row r="18" spans="3:31" ht="25.9" customHeight="1" x14ac:dyDescent="0.25">
      <c r="C18" s="432">
        <v>2</v>
      </c>
      <c r="D18" s="366" t="s">
        <v>18</v>
      </c>
      <c r="E18" s="368" t="s">
        <v>19</v>
      </c>
      <c r="F18" s="119" t="s">
        <v>188</v>
      </c>
      <c r="G18" s="91"/>
      <c r="H18" s="370" t="e">
        <f>+G19/G18*1</f>
        <v>#DIV/0!</v>
      </c>
      <c r="I18" s="81"/>
      <c r="J18" s="374" t="e">
        <f>+I19/I18*1</f>
        <v>#DIV/0!</v>
      </c>
      <c r="K18" s="82"/>
      <c r="L18" s="370" t="e">
        <f>+K19/K18*1</f>
        <v>#DIV/0!</v>
      </c>
      <c r="M18" s="81"/>
      <c r="N18" s="374" t="e">
        <f>+M19/M18*1</f>
        <v>#DIV/0!</v>
      </c>
      <c r="O18" s="82"/>
      <c r="P18" s="370" t="e">
        <f>+O19/O18*1</f>
        <v>#DIV/0!</v>
      </c>
      <c r="Q18" s="81"/>
      <c r="R18" s="374" t="e">
        <f>+Q19/Q18*1</f>
        <v>#DIV/0!</v>
      </c>
      <c r="S18" s="82"/>
      <c r="T18" s="370" t="e">
        <f>+S19/S18*1</f>
        <v>#DIV/0!</v>
      </c>
      <c r="U18" s="81"/>
      <c r="V18" s="439">
        <v>0</v>
      </c>
      <c r="W18" s="83"/>
      <c r="X18" s="439">
        <v>0</v>
      </c>
      <c r="Y18" s="83"/>
      <c r="Z18" s="439">
        <v>0</v>
      </c>
      <c r="AA18" s="83"/>
      <c r="AB18" s="439">
        <v>0</v>
      </c>
      <c r="AC18" s="83"/>
      <c r="AD18" s="374">
        <v>0</v>
      </c>
      <c r="AE18" s="407" t="e">
        <f>AVERAGE(H18,J18,L18,N18,P18,R18,T18)</f>
        <v>#DIV/0!</v>
      </c>
    </row>
    <row r="19" spans="3:31" ht="63" customHeight="1" thickBot="1" x14ac:dyDescent="0.3">
      <c r="C19" s="432"/>
      <c r="D19" s="367"/>
      <c r="E19" s="369"/>
      <c r="F19" s="120" t="s">
        <v>189</v>
      </c>
      <c r="G19" s="92"/>
      <c r="H19" s="371"/>
      <c r="I19" s="88"/>
      <c r="J19" s="375"/>
      <c r="K19" s="89"/>
      <c r="L19" s="371"/>
      <c r="M19" s="88"/>
      <c r="N19" s="375"/>
      <c r="O19" s="89"/>
      <c r="P19" s="371"/>
      <c r="Q19" s="88"/>
      <c r="R19" s="375"/>
      <c r="S19" s="89"/>
      <c r="T19" s="371"/>
      <c r="U19" s="88"/>
      <c r="V19" s="453"/>
      <c r="W19" s="90"/>
      <c r="X19" s="453"/>
      <c r="Y19" s="90"/>
      <c r="Z19" s="453"/>
      <c r="AA19" s="90"/>
      <c r="AB19" s="453"/>
      <c r="AC19" s="90"/>
      <c r="AD19" s="375"/>
      <c r="AE19" s="408"/>
    </row>
    <row r="20" spans="3:31" ht="63" customHeight="1" x14ac:dyDescent="0.25">
      <c r="C20" s="432">
        <v>3</v>
      </c>
      <c r="D20" s="354" t="s">
        <v>106</v>
      </c>
      <c r="E20" s="356" t="s">
        <v>36</v>
      </c>
      <c r="F20" s="117" t="s">
        <v>191</v>
      </c>
      <c r="G20" s="93"/>
      <c r="H20" s="378" t="e">
        <f>+G21/G20*1</f>
        <v>#DIV/0!</v>
      </c>
      <c r="I20" s="85"/>
      <c r="J20" s="376" t="e">
        <f>+I21/I20*1</f>
        <v>#DIV/0!</v>
      </c>
      <c r="K20" s="84"/>
      <c r="L20" s="378" t="e">
        <f>+K21/K20*1</f>
        <v>#DIV/0!</v>
      </c>
      <c r="M20" s="85"/>
      <c r="N20" s="376" t="e">
        <f>+M21/M20*1</f>
        <v>#DIV/0!</v>
      </c>
      <c r="O20" s="84"/>
      <c r="P20" s="378" t="e">
        <f>+O21/O20*1</f>
        <v>#DIV/0!</v>
      </c>
      <c r="Q20" s="85"/>
      <c r="R20" s="376" t="e">
        <f>+Q21/Q20*1</f>
        <v>#DIV/0!</v>
      </c>
      <c r="S20" s="84"/>
      <c r="T20" s="378" t="e">
        <f>+S21/S20*1</f>
        <v>#DIV/0!</v>
      </c>
      <c r="U20" s="85"/>
      <c r="V20" s="452">
        <v>0</v>
      </c>
      <c r="W20" s="68"/>
      <c r="X20" s="452">
        <v>0</v>
      </c>
      <c r="Y20" s="68"/>
      <c r="Z20" s="452">
        <v>0</v>
      </c>
      <c r="AA20" s="68"/>
      <c r="AB20" s="452">
        <v>0</v>
      </c>
      <c r="AC20" s="68"/>
      <c r="AD20" s="376">
        <v>0</v>
      </c>
      <c r="AE20" s="407" t="e">
        <f>AVERAGE(H20,J20,L20,N20,P20,R20,T20)</f>
        <v>#DIV/0!</v>
      </c>
    </row>
    <row r="21" spans="3:31" ht="66.599999999999994" customHeight="1" thickBot="1" x14ac:dyDescent="0.3">
      <c r="C21" s="432"/>
      <c r="D21" s="355"/>
      <c r="E21" s="357"/>
      <c r="F21" s="118" t="s">
        <v>192</v>
      </c>
      <c r="G21" s="94"/>
      <c r="H21" s="379"/>
      <c r="I21" s="73"/>
      <c r="J21" s="377"/>
      <c r="K21" s="72"/>
      <c r="L21" s="379"/>
      <c r="M21" s="73"/>
      <c r="N21" s="377"/>
      <c r="O21" s="72"/>
      <c r="P21" s="379"/>
      <c r="Q21" s="73"/>
      <c r="R21" s="377"/>
      <c r="S21" s="72"/>
      <c r="T21" s="379"/>
      <c r="U21" s="73"/>
      <c r="V21" s="440"/>
      <c r="W21" s="69"/>
      <c r="X21" s="440"/>
      <c r="Y21" s="69"/>
      <c r="Z21" s="440"/>
      <c r="AA21" s="69"/>
      <c r="AB21" s="440"/>
      <c r="AC21" s="69"/>
      <c r="AD21" s="377"/>
      <c r="AE21" s="408"/>
    </row>
    <row r="22" spans="3:31" ht="36" customHeight="1" x14ac:dyDescent="0.25">
      <c r="C22" s="432">
        <v>4</v>
      </c>
      <c r="D22" s="366" t="s">
        <v>121</v>
      </c>
      <c r="E22" s="368" t="s">
        <v>96</v>
      </c>
      <c r="F22" s="119" t="s">
        <v>186</v>
      </c>
      <c r="G22" s="91"/>
      <c r="H22" s="370" t="e">
        <f>+G23/G22*1</f>
        <v>#DIV/0!</v>
      </c>
      <c r="I22" s="81"/>
      <c r="J22" s="374" t="e">
        <f>+I23/I22*1</f>
        <v>#DIV/0!</v>
      </c>
      <c r="K22" s="82"/>
      <c r="L22" s="370" t="e">
        <f>+K23/K22*1</f>
        <v>#DIV/0!</v>
      </c>
      <c r="M22" s="81"/>
      <c r="N22" s="374" t="e">
        <f>+M23/M22*1</f>
        <v>#DIV/0!</v>
      </c>
      <c r="O22" s="82"/>
      <c r="P22" s="370" t="e">
        <f>+O23/O22*1</f>
        <v>#DIV/0!</v>
      </c>
      <c r="Q22" s="81"/>
      <c r="R22" s="374" t="e">
        <f>+Q23/Q22*1</f>
        <v>#DIV/0!</v>
      </c>
      <c r="S22" s="82"/>
      <c r="T22" s="370" t="e">
        <f>+S23/S22*1</f>
        <v>#DIV/0!</v>
      </c>
      <c r="U22" s="81"/>
      <c r="V22" s="439">
        <v>0</v>
      </c>
      <c r="W22" s="83"/>
      <c r="X22" s="439">
        <v>0</v>
      </c>
      <c r="Y22" s="83"/>
      <c r="Z22" s="439">
        <v>0</v>
      </c>
      <c r="AA22" s="83"/>
      <c r="AB22" s="439">
        <v>0</v>
      </c>
      <c r="AC22" s="83"/>
      <c r="AD22" s="374">
        <v>0</v>
      </c>
      <c r="AE22" s="407" t="e">
        <f>AVERAGE(H22,J22,L22,N22,P22,R22,T22)</f>
        <v>#DIV/0!</v>
      </c>
    </row>
    <row r="23" spans="3:31" ht="33" customHeight="1" thickBot="1" x14ac:dyDescent="0.3">
      <c r="C23" s="432"/>
      <c r="D23" s="355"/>
      <c r="E23" s="357"/>
      <c r="F23" s="118" t="s">
        <v>187</v>
      </c>
      <c r="G23" s="94"/>
      <c r="H23" s="379"/>
      <c r="I23" s="73"/>
      <c r="J23" s="377"/>
      <c r="K23" s="72"/>
      <c r="L23" s="379"/>
      <c r="M23" s="73"/>
      <c r="N23" s="377"/>
      <c r="O23" s="72"/>
      <c r="P23" s="379"/>
      <c r="Q23" s="73"/>
      <c r="R23" s="377"/>
      <c r="S23" s="72"/>
      <c r="T23" s="379"/>
      <c r="U23" s="73"/>
      <c r="V23" s="440"/>
      <c r="W23" s="69"/>
      <c r="X23" s="440"/>
      <c r="Y23" s="69"/>
      <c r="Z23" s="440"/>
      <c r="AA23" s="69"/>
      <c r="AB23" s="440"/>
      <c r="AC23" s="69"/>
      <c r="AD23" s="377"/>
      <c r="AE23" s="408"/>
    </row>
    <row r="24" spans="3:31" ht="45.6" customHeight="1" x14ac:dyDescent="0.25">
      <c r="C24" s="158">
        <v>5</v>
      </c>
      <c r="D24" s="392" t="s">
        <v>209</v>
      </c>
      <c r="E24" s="394" t="s">
        <v>206</v>
      </c>
      <c r="F24" s="117" t="s">
        <v>213</v>
      </c>
      <c r="G24" s="140"/>
      <c r="H24" s="378" t="e">
        <f>+G25/G24*1</f>
        <v>#DIV/0!</v>
      </c>
      <c r="I24" s="112"/>
      <c r="J24" s="376" t="e">
        <f>+I25/I24*1</f>
        <v>#DIV/0!</v>
      </c>
      <c r="K24" s="108"/>
      <c r="L24" s="378" t="e">
        <f>+K25/K24*1</f>
        <v>#DIV/0!</v>
      </c>
      <c r="M24" s="112"/>
      <c r="N24" s="376" t="e">
        <f>+M25/M24*1</f>
        <v>#DIV/0!</v>
      </c>
      <c r="O24" s="108"/>
      <c r="P24" s="378" t="e">
        <f>+O25/O24*1</f>
        <v>#DIV/0!</v>
      </c>
      <c r="Q24" s="112"/>
      <c r="R24" s="376" t="e">
        <f>+Q25/Q24*1</f>
        <v>#DIV/0!</v>
      </c>
      <c r="S24" s="108"/>
      <c r="T24" s="378" t="e">
        <f>+S25/S24*1</f>
        <v>#DIV/0!</v>
      </c>
      <c r="U24" s="167"/>
      <c r="V24" s="376" t="e">
        <f>+U25/U24*1</f>
        <v>#DIV/0!</v>
      </c>
      <c r="W24" s="108"/>
      <c r="X24" s="378" t="e">
        <f>+W25/W24*1</f>
        <v>#DIV/0!</v>
      </c>
      <c r="Y24" s="112"/>
      <c r="Z24" s="376" t="e">
        <f>+Y25/Y24*1</f>
        <v>#DIV/0!</v>
      </c>
      <c r="AA24" s="108"/>
      <c r="AB24" s="378" t="e">
        <f>+AA25/AA24*1</f>
        <v>#DIV/0!</v>
      </c>
      <c r="AC24" s="108"/>
      <c r="AD24" s="378" t="e">
        <f>+AC25/AC24*1</f>
        <v>#DIV/0!</v>
      </c>
      <c r="AE24" s="386" t="e">
        <f>AVERAGE(H24,J24,L24,N24,P24,R24,T24,V24,X24,Z24,AB24,AD24)</f>
        <v>#DIV/0!</v>
      </c>
    </row>
    <row r="25" spans="3:31" ht="24.75" thickBot="1" x14ac:dyDescent="0.3">
      <c r="C25" s="158"/>
      <c r="D25" s="393"/>
      <c r="E25" s="395"/>
      <c r="F25" s="159" t="s">
        <v>214</v>
      </c>
      <c r="G25" s="160"/>
      <c r="H25" s="371"/>
      <c r="I25" s="161"/>
      <c r="J25" s="375"/>
      <c r="K25" s="162"/>
      <c r="L25" s="371"/>
      <c r="M25" s="161"/>
      <c r="N25" s="375"/>
      <c r="O25" s="162"/>
      <c r="P25" s="371"/>
      <c r="Q25" s="161"/>
      <c r="R25" s="375"/>
      <c r="S25" s="162"/>
      <c r="T25" s="371"/>
      <c r="U25" s="170"/>
      <c r="V25" s="375"/>
      <c r="W25" s="162"/>
      <c r="X25" s="371"/>
      <c r="Y25" s="161"/>
      <c r="Z25" s="375"/>
      <c r="AA25" s="162"/>
      <c r="AB25" s="371"/>
      <c r="AC25" s="162"/>
      <c r="AD25" s="371"/>
      <c r="AE25" s="391"/>
    </row>
    <row r="26" spans="3:31" ht="36" customHeight="1" x14ac:dyDescent="0.25">
      <c r="C26" s="163">
        <v>6</v>
      </c>
      <c r="D26" s="354" t="s">
        <v>207</v>
      </c>
      <c r="E26" s="356" t="s">
        <v>208</v>
      </c>
      <c r="F26" s="164" t="s">
        <v>215</v>
      </c>
      <c r="G26" s="138"/>
      <c r="H26" s="378" t="e">
        <f>+G27/G26*1</f>
        <v>#DIV/0!</v>
      </c>
      <c r="I26" s="112"/>
      <c r="J26" s="376" t="e">
        <f>+I27/I26*1</f>
        <v>#DIV/0!</v>
      </c>
      <c r="K26" s="108"/>
      <c r="L26" s="378" t="e">
        <f>+K27/K26*1</f>
        <v>#DIV/0!</v>
      </c>
      <c r="M26" s="112"/>
      <c r="N26" s="376" t="e">
        <f>+M27/M26*1</f>
        <v>#DIV/0!</v>
      </c>
      <c r="O26" s="108"/>
      <c r="P26" s="378" t="e">
        <f>+O27/O26*1</f>
        <v>#DIV/0!</v>
      </c>
      <c r="Q26" s="112"/>
      <c r="R26" s="376" t="e">
        <f>+Q27/Q26*1</f>
        <v>#DIV/0!</v>
      </c>
      <c r="S26" s="108"/>
      <c r="T26" s="378" t="e">
        <f>+S27/S26*1</f>
        <v>#DIV/0!</v>
      </c>
      <c r="U26" s="171"/>
      <c r="V26" s="376" t="e">
        <f>+U27/U26*1</f>
        <v>#DIV/0!</v>
      </c>
      <c r="W26" s="108"/>
      <c r="X26" s="378" t="e">
        <f>+W27/W26*1</f>
        <v>#DIV/0!</v>
      </c>
      <c r="Y26" s="112"/>
      <c r="Z26" s="376" t="e">
        <f>+Y27/Y26*1</f>
        <v>#DIV/0!</v>
      </c>
      <c r="AA26" s="108"/>
      <c r="AB26" s="378" t="e">
        <f>+AA27/AA26*1</f>
        <v>#DIV/0!</v>
      </c>
      <c r="AC26" s="108"/>
      <c r="AD26" s="378" t="e">
        <f>+AC27/AC26*1</f>
        <v>#DIV/0!</v>
      </c>
      <c r="AE26" s="386" t="e">
        <f>AVERAGE(H26,J26,L26,N26,P26,R26,T26,V26,X26,Z26,AB26,AD26)</f>
        <v>#DIV/0!</v>
      </c>
    </row>
    <row r="27" spans="3:31" ht="30.6" customHeight="1" thickBot="1" x14ac:dyDescent="0.3">
      <c r="C27" s="163"/>
      <c r="D27" s="355"/>
      <c r="E27" s="357"/>
      <c r="F27" s="121" t="s">
        <v>216</v>
      </c>
      <c r="G27" s="139"/>
      <c r="H27" s="379"/>
      <c r="I27" s="113"/>
      <c r="J27" s="377"/>
      <c r="K27" s="109"/>
      <c r="L27" s="379"/>
      <c r="M27" s="113"/>
      <c r="N27" s="377"/>
      <c r="O27" s="109"/>
      <c r="P27" s="379"/>
      <c r="Q27" s="113"/>
      <c r="R27" s="377"/>
      <c r="S27" s="109"/>
      <c r="T27" s="379"/>
      <c r="U27" s="169"/>
      <c r="V27" s="377"/>
      <c r="W27" s="109"/>
      <c r="X27" s="379"/>
      <c r="Y27" s="113"/>
      <c r="Z27" s="377"/>
      <c r="AA27" s="109"/>
      <c r="AB27" s="379"/>
      <c r="AC27" s="109"/>
      <c r="AD27" s="379"/>
      <c r="AE27" s="387"/>
    </row>
    <row r="28" spans="3:31" x14ac:dyDescent="0.25">
      <c r="AE28" s="95" t="e">
        <f>AVERAGE(AE16:AE23)</f>
        <v>#DIV/0!</v>
      </c>
    </row>
  </sheetData>
  <mergeCells count="128">
    <mergeCell ref="X26:X27"/>
    <mergeCell ref="Z26:Z27"/>
    <mergeCell ref="AB26:AB27"/>
    <mergeCell ref="AD26:AD27"/>
    <mergeCell ref="AE26:AE27"/>
    <mergeCell ref="N26:N27"/>
    <mergeCell ref="P26:P27"/>
    <mergeCell ref="R26:R27"/>
    <mergeCell ref="T26:T27"/>
    <mergeCell ref="V26:V27"/>
    <mergeCell ref="D24:D25"/>
    <mergeCell ref="E24:E25"/>
    <mergeCell ref="H24:H25"/>
    <mergeCell ref="J24:J25"/>
    <mergeCell ref="L24:L25"/>
    <mergeCell ref="D26:D27"/>
    <mergeCell ref="E26:E27"/>
    <mergeCell ref="H26:H27"/>
    <mergeCell ref="J26:J27"/>
    <mergeCell ref="L26:L27"/>
    <mergeCell ref="Z22:Z23"/>
    <mergeCell ref="AB22:AB23"/>
    <mergeCell ref="AD22:AD23"/>
    <mergeCell ref="AE24:AE25"/>
    <mergeCell ref="N24:N25"/>
    <mergeCell ref="P24:P25"/>
    <mergeCell ref="R24:R25"/>
    <mergeCell ref="T24:T25"/>
    <mergeCell ref="V24:V25"/>
    <mergeCell ref="X24:X25"/>
    <mergeCell ref="Z24:Z25"/>
    <mergeCell ref="AB24:AB25"/>
    <mergeCell ref="AD24:AD25"/>
    <mergeCell ref="V22:V23"/>
    <mergeCell ref="AE22:AE23"/>
    <mergeCell ref="AE20:AE21"/>
    <mergeCell ref="T20:T21"/>
    <mergeCell ref="V20:V21"/>
    <mergeCell ref="L18:L19"/>
    <mergeCell ref="N18:N19"/>
    <mergeCell ref="P18:P19"/>
    <mergeCell ref="R18:R19"/>
    <mergeCell ref="T18:T19"/>
    <mergeCell ref="V18:V19"/>
    <mergeCell ref="AB20:AB21"/>
    <mergeCell ref="AD20:AD21"/>
    <mergeCell ref="L20:L21"/>
    <mergeCell ref="N20:N21"/>
    <mergeCell ref="P20:P21"/>
    <mergeCell ref="R20:R21"/>
    <mergeCell ref="L22:L23"/>
    <mergeCell ref="N22:N23"/>
    <mergeCell ref="P22:P23"/>
    <mergeCell ref="R22:R23"/>
    <mergeCell ref="T22:T23"/>
    <mergeCell ref="X22:X23"/>
    <mergeCell ref="C22:C23"/>
    <mergeCell ref="D22:D23"/>
    <mergeCell ref="E22:E23"/>
    <mergeCell ref="H22:H23"/>
    <mergeCell ref="J22:J23"/>
    <mergeCell ref="C20:C21"/>
    <mergeCell ref="D20:D21"/>
    <mergeCell ref="E20:E21"/>
    <mergeCell ref="H20:H21"/>
    <mergeCell ref="X16:X17"/>
    <mergeCell ref="Z16:Z17"/>
    <mergeCell ref="AB16:AB17"/>
    <mergeCell ref="X18:X19"/>
    <mergeCell ref="Z18:Z19"/>
    <mergeCell ref="AB18:AB19"/>
    <mergeCell ref="X20:X21"/>
    <mergeCell ref="Z20:Z21"/>
    <mergeCell ref="J20:J21"/>
    <mergeCell ref="AD16:AD17"/>
    <mergeCell ref="AE16:AE17"/>
    <mergeCell ref="C18:C19"/>
    <mergeCell ref="D18:D19"/>
    <mergeCell ref="E18:E19"/>
    <mergeCell ref="H18:H19"/>
    <mergeCell ref="J18:J19"/>
    <mergeCell ref="L16:L17"/>
    <mergeCell ref="N16:N17"/>
    <mergeCell ref="P16:P17"/>
    <mergeCell ref="R16:R17"/>
    <mergeCell ref="T16:T17"/>
    <mergeCell ref="V16:V17"/>
    <mergeCell ref="C16:C17"/>
    <mergeCell ref="D16:D17"/>
    <mergeCell ref="E16:E17"/>
    <mergeCell ref="H16:H17"/>
    <mergeCell ref="J16:J17"/>
    <mergeCell ref="AD18:AD19"/>
    <mergeCell ref="AE18:AE19"/>
    <mergeCell ref="AC14:AD14"/>
    <mergeCell ref="AE14:AE15"/>
    <mergeCell ref="D15:F15"/>
    <mergeCell ref="S14:T14"/>
    <mergeCell ref="U14:V14"/>
    <mergeCell ref="W14:X14"/>
    <mergeCell ref="M14:N14"/>
    <mergeCell ref="O14:P14"/>
    <mergeCell ref="Q14:R14"/>
    <mergeCell ref="Y14:Z14"/>
    <mergeCell ref="AA14:AB14"/>
    <mergeCell ref="G14:H14"/>
    <mergeCell ref="I14:J14"/>
    <mergeCell ref="K14:L14"/>
    <mergeCell ref="B8:C11"/>
    <mergeCell ref="D8:H8"/>
    <mergeCell ref="I8:K8"/>
    <mergeCell ref="D9:H9"/>
    <mergeCell ref="I9:K9"/>
    <mergeCell ref="D10:H10"/>
    <mergeCell ref="I10:K10"/>
    <mergeCell ref="D11:H11"/>
    <mergeCell ref="I11:K11"/>
    <mergeCell ref="B1:D3"/>
    <mergeCell ref="E1:P1"/>
    <mergeCell ref="Q1:S2"/>
    <mergeCell ref="E2:P2"/>
    <mergeCell ref="E3:H3"/>
    <mergeCell ref="I3:L3"/>
    <mergeCell ref="M3:P3"/>
    <mergeCell ref="Q3:S3"/>
    <mergeCell ref="B7:C7"/>
    <mergeCell ref="D7:H7"/>
    <mergeCell ref="I7:K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1"/>
  <sheetViews>
    <sheetView showGridLines="0" view="pageBreakPreview" topLeftCell="C13" zoomScale="60" zoomScaleNormal="80" workbookViewId="0">
      <selection activeCell="H17" sqref="H17:H26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4.85546875" customWidth="1"/>
    <col min="6" max="6" width="15.8554687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149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346" t="s">
        <v>86</v>
      </c>
      <c r="C8" s="347"/>
      <c r="D8" s="313" t="s">
        <v>21</v>
      </c>
      <c r="E8" s="311"/>
      <c r="F8" s="311"/>
      <c r="G8" s="311"/>
      <c r="H8" s="314"/>
      <c r="I8" s="317" t="s">
        <v>22</v>
      </c>
      <c r="J8" s="260"/>
      <c r="K8" s="318"/>
      <c r="L8" s="4" t="s">
        <v>60</v>
      </c>
      <c r="M8" s="33">
        <v>1</v>
      </c>
      <c r="N8" s="4" t="s">
        <v>67</v>
      </c>
      <c r="O8" s="14">
        <f>AE17</f>
        <v>1</v>
      </c>
      <c r="P8" s="19">
        <v>0.9</v>
      </c>
      <c r="Q8" s="22">
        <v>0.8</v>
      </c>
      <c r="R8" s="25">
        <v>0.7</v>
      </c>
      <c r="S8" s="123" t="s">
        <v>91</v>
      </c>
    </row>
    <row r="9" spans="2:31" ht="39.75" customHeight="1" thickBot="1" x14ac:dyDescent="0.3">
      <c r="B9" s="348"/>
      <c r="C9" s="349"/>
      <c r="D9" s="298" t="s">
        <v>23</v>
      </c>
      <c r="E9" s="263"/>
      <c r="F9" s="263"/>
      <c r="G9" s="263"/>
      <c r="H9" s="299"/>
      <c r="I9" s="303" t="s">
        <v>24</v>
      </c>
      <c r="J9" s="266"/>
      <c r="K9" s="304"/>
      <c r="L9" s="5" t="s">
        <v>60</v>
      </c>
      <c r="M9" s="7">
        <v>1</v>
      </c>
      <c r="N9" s="5" t="s">
        <v>71</v>
      </c>
      <c r="O9" s="14">
        <f>AE19</f>
        <v>0.90277777777777779</v>
      </c>
      <c r="P9" s="20">
        <v>0.9</v>
      </c>
      <c r="Q9" s="23">
        <v>0.8</v>
      </c>
      <c r="R9" s="26">
        <v>0.7</v>
      </c>
      <c r="S9" s="123" t="s">
        <v>91</v>
      </c>
    </row>
    <row r="10" spans="2:31" ht="39.75" customHeight="1" thickBot="1" x14ac:dyDescent="0.3">
      <c r="B10" s="348"/>
      <c r="C10" s="349"/>
      <c r="D10" s="298" t="s">
        <v>232</v>
      </c>
      <c r="E10" s="263"/>
      <c r="F10" s="263"/>
      <c r="G10" s="263"/>
      <c r="H10" s="299"/>
      <c r="I10" s="303" t="s">
        <v>233</v>
      </c>
      <c r="J10" s="266"/>
      <c r="K10" s="304"/>
      <c r="L10" s="5" t="s">
        <v>60</v>
      </c>
      <c r="M10" s="7">
        <v>1</v>
      </c>
      <c r="N10" s="5" t="s">
        <v>67</v>
      </c>
      <c r="O10" s="14">
        <f>AE21</f>
        <v>0.80555555555555569</v>
      </c>
      <c r="P10" s="20">
        <v>0.9</v>
      </c>
      <c r="Q10" s="23">
        <v>0.8</v>
      </c>
      <c r="R10" s="26">
        <v>0.7</v>
      </c>
      <c r="S10" s="123" t="s">
        <v>91</v>
      </c>
    </row>
    <row r="11" spans="2:31" ht="55.5" customHeight="1" thickBot="1" x14ac:dyDescent="0.3">
      <c r="B11" s="348"/>
      <c r="C11" s="349"/>
      <c r="D11" s="298" t="s">
        <v>234</v>
      </c>
      <c r="E11" s="263"/>
      <c r="F11" s="263"/>
      <c r="G11" s="263"/>
      <c r="H11" s="299"/>
      <c r="I11" s="303" t="s">
        <v>235</v>
      </c>
      <c r="J11" s="266"/>
      <c r="K11" s="304"/>
      <c r="L11" s="5" t="s">
        <v>60</v>
      </c>
      <c r="M11" s="7">
        <v>1</v>
      </c>
      <c r="N11" s="5" t="s">
        <v>67</v>
      </c>
      <c r="O11" s="14">
        <f>AE23</f>
        <v>1</v>
      </c>
      <c r="P11" s="20">
        <v>0.9</v>
      </c>
      <c r="Q11" s="23">
        <v>0.8</v>
      </c>
      <c r="R11" s="26">
        <v>0.7</v>
      </c>
      <c r="S11" s="123" t="s">
        <v>91</v>
      </c>
    </row>
    <row r="12" spans="2:31" ht="42" customHeight="1" thickBot="1" x14ac:dyDescent="0.3">
      <c r="B12" s="350"/>
      <c r="C12" s="351"/>
      <c r="D12" s="305" t="s">
        <v>126</v>
      </c>
      <c r="E12" s="293"/>
      <c r="F12" s="293"/>
      <c r="G12" s="293"/>
      <c r="H12" s="306"/>
      <c r="I12" s="303" t="s">
        <v>245</v>
      </c>
      <c r="J12" s="266"/>
      <c r="K12" s="304"/>
      <c r="L12" s="6" t="s">
        <v>60</v>
      </c>
      <c r="M12" s="8">
        <v>1</v>
      </c>
      <c r="N12" s="6" t="s">
        <v>67</v>
      </c>
      <c r="O12" s="124">
        <f>AE25</f>
        <v>0.99404761904761907</v>
      </c>
      <c r="P12" s="21">
        <v>0.9</v>
      </c>
      <c r="Q12" s="24">
        <v>0.8</v>
      </c>
      <c r="R12" s="27">
        <v>0.7</v>
      </c>
      <c r="S12" s="125" t="s">
        <v>91</v>
      </c>
    </row>
    <row r="14" spans="2:31" ht="15.75" thickBot="1" x14ac:dyDescent="0.3"/>
    <row r="15" spans="2:31" ht="15.75" thickBot="1" x14ac:dyDescent="0.3">
      <c r="G15" s="358" t="s">
        <v>127</v>
      </c>
      <c r="H15" s="359"/>
      <c r="I15" s="364" t="s">
        <v>128</v>
      </c>
      <c r="J15" s="365"/>
      <c r="K15" s="358" t="s">
        <v>129</v>
      </c>
      <c r="L15" s="359"/>
      <c r="M15" s="364" t="s">
        <v>130</v>
      </c>
      <c r="N15" s="365"/>
      <c r="O15" s="358" t="s">
        <v>131</v>
      </c>
      <c r="P15" s="359"/>
      <c r="Q15" s="364" t="s">
        <v>132</v>
      </c>
      <c r="R15" s="365"/>
      <c r="S15" s="358" t="s">
        <v>133</v>
      </c>
      <c r="T15" s="359"/>
      <c r="U15" s="364" t="s">
        <v>134</v>
      </c>
      <c r="V15" s="401"/>
      <c r="W15" s="401" t="s">
        <v>135</v>
      </c>
      <c r="X15" s="401"/>
      <c r="Y15" s="401" t="s">
        <v>136</v>
      </c>
      <c r="Z15" s="401"/>
      <c r="AA15" s="401" t="s">
        <v>137</v>
      </c>
      <c r="AB15" s="401"/>
      <c r="AC15" s="401" t="s">
        <v>138</v>
      </c>
      <c r="AD15" s="359"/>
      <c r="AE15" s="402" t="s">
        <v>146</v>
      </c>
    </row>
    <row r="16" spans="2:31" ht="15.75" thickBot="1" x14ac:dyDescent="0.3">
      <c r="D16" s="362" t="s">
        <v>1</v>
      </c>
      <c r="E16" s="363"/>
      <c r="F16" s="404"/>
      <c r="G16" s="76" t="s">
        <v>139</v>
      </c>
      <c r="H16" s="77" t="s">
        <v>140</v>
      </c>
      <c r="I16" s="78" t="s">
        <v>139</v>
      </c>
      <c r="J16" s="79" t="s">
        <v>140</v>
      </c>
      <c r="K16" s="76" t="s">
        <v>139</v>
      </c>
      <c r="L16" s="77" t="s">
        <v>140</v>
      </c>
      <c r="M16" s="78" t="s">
        <v>139</v>
      </c>
      <c r="N16" s="79" t="s">
        <v>140</v>
      </c>
      <c r="O16" s="76" t="s">
        <v>139</v>
      </c>
      <c r="P16" s="77" t="s">
        <v>140</v>
      </c>
      <c r="Q16" s="78" t="s">
        <v>139</v>
      </c>
      <c r="R16" s="79" t="s">
        <v>140</v>
      </c>
      <c r="S16" s="76" t="s">
        <v>139</v>
      </c>
      <c r="T16" s="77" t="s">
        <v>140</v>
      </c>
      <c r="U16" s="78" t="s">
        <v>139</v>
      </c>
      <c r="V16" s="67" t="s">
        <v>140</v>
      </c>
      <c r="W16" s="67" t="s">
        <v>139</v>
      </c>
      <c r="X16" s="67" t="s">
        <v>140</v>
      </c>
      <c r="Y16" s="67" t="s">
        <v>139</v>
      </c>
      <c r="Z16" s="67" t="s">
        <v>140</v>
      </c>
      <c r="AA16" s="67" t="s">
        <v>139</v>
      </c>
      <c r="AB16" s="67" t="s">
        <v>140</v>
      </c>
      <c r="AC16" s="67" t="s">
        <v>139</v>
      </c>
      <c r="AD16" s="77" t="s">
        <v>140</v>
      </c>
      <c r="AE16" s="403"/>
    </row>
    <row r="17" spans="3:31" ht="34.15" customHeight="1" thickBot="1" x14ac:dyDescent="0.3">
      <c r="C17" s="390">
        <v>1</v>
      </c>
      <c r="D17" s="354" t="s">
        <v>21</v>
      </c>
      <c r="E17" s="405" t="s">
        <v>22</v>
      </c>
      <c r="F17" s="70" t="s">
        <v>238</v>
      </c>
      <c r="G17" s="45">
        <v>0</v>
      </c>
      <c r="H17" s="378">
        <f>+G17/G18*1</f>
        <v>0</v>
      </c>
      <c r="I17" s="45">
        <v>0</v>
      </c>
      <c r="J17" s="378">
        <f>+I17/I18*1</f>
        <v>0</v>
      </c>
      <c r="K17" s="66">
        <v>0</v>
      </c>
      <c r="L17" s="378">
        <f>+K17/K18*1</f>
        <v>0</v>
      </c>
      <c r="M17" s="108">
        <v>0</v>
      </c>
      <c r="N17" s="378">
        <f>+M17/M18*1</f>
        <v>0</v>
      </c>
      <c r="O17" s="108">
        <v>0</v>
      </c>
      <c r="P17" s="378">
        <f>+O17/O18*1</f>
        <v>0</v>
      </c>
      <c r="Q17" s="108">
        <v>0</v>
      </c>
      <c r="R17" s="378">
        <f>+Q17/Q18*1</f>
        <v>0</v>
      </c>
      <c r="S17" s="45">
        <v>0</v>
      </c>
      <c r="T17" s="378">
        <f>+S17/S18*1</f>
        <v>0</v>
      </c>
      <c r="U17" s="131">
        <v>0</v>
      </c>
      <c r="V17" s="378">
        <f>+U17/U18*1</f>
        <v>0</v>
      </c>
      <c r="W17" s="131">
        <v>1</v>
      </c>
      <c r="X17" s="378">
        <f>+W17/W18*1</f>
        <v>1</v>
      </c>
      <c r="Y17" s="131">
        <v>1</v>
      </c>
      <c r="Z17" s="378">
        <f>+Y17/Y18*1</f>
        <v>1</v>
      </c>
      <c r="AA17" s="108">
        <v>1</v>
      </c>
      <c r="AB17" s="378">
        <f>+AA17/AA18*1</f>
        <v>1</v>
      </c>
      <c r="AC17" s="108">
        <v>1</v>
      </c>
      <c r="AD17" s="378">
        <f>+AC17/AC18*1</f>
        <v>1</v>
      </c>
      <c r="AE17" s="243">
        <v>1</v>
      </c>
    </row>
    <row r="18" spans="3:31" ht="52.15" customHeight="1" thickBot="1" x14ac:dyDescent="0.3">
      <c r="C18" s="390"/>
      <c r="D18" s="355"/>
      <c r="E18" s="406"/>
      <c r="F18" s="86" t="s">
        <v>239</v>
      </c>
      <c r="G18" s="46">
        <v>1</v>
      </c>
      <c r="H18" s="379"/>
      <c r="I18" s="46">
        <v>1</v>
      </c>
      <c r="J18" s="379"/>
      <c r="K18" s="66">
        <v>1</v>
      </c>
      <c r="L18" s="379"/>
      <c r="M18" s="108">
        <v>1</v>
      </c>
      <c r="N18" s="379"/>
      <c r="O18" s="108">
        <v>1</v>
      </c>
      <c r="P18" s="379"/>
      <c r="Q18" s="108">
        <v>1</v>
      </c>
      <c r="R18" s="379"/>
      <c r="S18" s="46">
        <v>1</v>
      </c>
      <c r="T18" s="379"/>
      <c r="U18" s="132">
        <v>1</v>
      </c>
      <c r="V18" s="379"/>
      <c r="W18" s="132">
        <v>1</v>
      </c>
      <c r="X18" s="379"/>
      <c r="Y18" s="131">
        <v>1</v>
      </c>
      <c r="Z18" s="379"/>
      <c r="AA18" s="108">
        <v>1</v>
      </c>
      <c r="AB18" s="379"/>
      <c r="AC18" s="108">
        <v>1</v>
      </c>
      <c r="AD18" s="379"/>
      <c r="AE18" s="245"/>
    </row>
    <row r="19" spans="3:31" ht="45" customHeight="1" x14ac:dyDescent="0.25">
      <c r="C19" s="390">
        <v>2</v>
      </c>
      <c r="D19" s="366" t="s">
        <v>23</v>
      </c>
      <c r="E19" s="368" t="s">
        <v>24</v>
      </c>
      <c r="F19" s="80" t="s">
        <v>240</v>
      </c>
      <c r="G19" s="91">
        <v>1</v>
      </c>
      <c r="H19" s="370">
        <f>+G20/G19*1</f>
        <v>1</v>
      </c>
      <c r="I19" s="110">
        <v>1</v>
      </c>
      <c r="J19" s="374">
        <f>+I20/I19*1</f>
        <v>1</v>
      </c>
      <c r="K19" s="114">
        <v>6</v>
      </c>
      <c r="L19" s="370">
        <f>+K20/K19*1</f>
        <v>0.83333333333333337</v>
      </c>
      <c r="M19" s="110">
        <v>1</v>
      </c>
      <c r="N19" s="374">
        <f>+M20/M19*1</f>
        <v>1</v>
      </c>
      <c r="O19" s="114">
        <v>4</v>
      </c>
      <c r="P19" s="370">
        <f>+O20/O19*1</f>
        <v>1</v>
      </c>
      <c r="Q19" s="110">
        <v>3</v>
      </c>
      <c r="R19" s="374">
        <f>+Q20/Q19*1</f>
        <v>1</v>
      </c>
      <c r="S19" s="114">
        <v>1</v>
      </c>
      <c r="T19" s="370">
        <f>+S20/S19*1</f>
        <v>1</v>
      </c>
      <c r="U19" s="135">
        <v>3</v>
      </c>
      <c r="V19" s="370">
        <f>+U20/U19*1</f>
        <v>1</v>
      </c>
      <c r="W19" s="110">
        <v>16</v>
      </c>
      <c r="X19" s="374">
        <f>+W20/W19*1</f>
        <v>1</v>
      </c>
      <c r="Y19" s="114">
        <v>13</v>
      </c>
      <c r="Z19" s="370">
        <f>+Y20/Y19*1</f>
        <v>1</v>
      </c>
      <c r="AA19" s="110">
        <v>0</v>
      </c>
      <c r="AB19" s="374">
        <v>0</v>
      </c>
      <c r="AC19" s="114">
        <v>1</v>
      </c>
      <c r="AD19" s="370">
        <f>+AC20/AC19*1</f>
        <v>1</v>
      </c>
      <c r="AE19" s="243">
        <f t="shared" ref="AE19" si="0">AVERAGE(H19,J19,L19,N19,P19,R19,T19,V19,X19,Z19,AB19,AD19)</f>
        <v>0.90277777777777779</v>
      </c>
    </row>
    <row r="20" spans="3:31" ht="47.45" customHeight="1" thickBot="1" x14ac:dyDescent="0.3">
      <c r="C20" s="390"/>
      <c r="D20" s="367"/>
      <c r="E20" s="369"/>
      <c r="F20" s="87" t="s">
        <v>241</v>
      </c>
      <c r="G20" s="92">
        <v>1</v>
      </c>
      <c r="H20" s="371"/>
      <c r="I20" s="111">
        <v>1</v>
      </c>
      <c r="J20" s="375"/>
      <c r="K20" s="115">
        <v>5</v>
      </c>
      <c r="L20" s="371"/>
      <c r="M20" s="111">
        <v>1</v>
      </c>
      <c r="N20" s="375"/>
      <c r="O20" s="115">
        <v>4</v>
      </c>
      <c r="P20" s="371"/>
      <c r="Q20" s="111">
        <v>3</v>
      </c>
      <c r="R20" s="375"/>
      <c r="S20" s="115">
        <v>1</v>
      </c>
      <c r="T20" s="371"/>
      <c r="U20" s="136">
        <v>3</v>
      </c>
      <c r="V20" s="371"/>
      <c r="W20" s="111">
        <v>16</v>
      </c>
      <c r="X20" s="375"/>
      <c r="Y20" s="115">
        <v>13</v>
      </c>
      <c r="Z20" s="371"/>
      <c r="AA20" s="111">
        <v>0</v>
      </c>
      <c r="AB20" s="375"/>
      <c r="AC20" s="115">
        <v>1</v>
      </c>
      <c r="AD20" s="371"/>
      <c r="AE20" s="245"/>
    </row>
    <row r="21" spans="3:31" ht="39.6" customHeight="1" x14ac:dyDescent="0.25">
      <c r="C21" s="390">
        <v>3</v>
      </c>
      <c r="D21" s="354" t="s">
        <v>232</v>
      </c>
      <c r="E21" s="356" t="s">
        <v>233</v>
      </c>
      <c r="F21" s="70" t="s">
        <v>243</v>
      </c>
      <c r="G21" s="93">
        <v>2</v>
      </c>
      <c r="H21" s="378">
        <f>+G21/G22*1</f>
        <v>0.5</v>
      </c>
      <c r="I21" s="93">
        <v>1</v>
      </c>
      <c r="J21" s="378">
        <f>+I21/I22*1</f>
        <v>0.5</v>
      </c>
      <c r="K21" s="93">
        <v>5</v>
      </c>
      <c r="L21" s="378">
        <f>+K21/K22*1</f>
        <v>0.83333333333333337</v>
      </c>
      <c r="M21" s="93">
        <v>5</v>
      </c>
      <c r="N21" s="378">
        <f>+M21/M22*1</f>
        <v>1</v>
      </c>
      <c r="O21" s="93">
        <v>0</v>
      </c>
      <c r="P21" s="378">
        <v>0</v>
      </c>
      <c r="Q21" s="93">
        <v>1</v>
      </c>
      <c r="R21" s="378">
        <f>+Q21/Q22*1</f>
        <v>1</v>
      </c>
      <c r="S21" s="93">
        <v>0</v>
      </c>
      <c r="T21" s="378">
        <v>0</v>
      </c>
      <c r="U21" s="133">
        <v>1</v>
      </c>
      <c r="V21" s="378">
        <f>+U21/U22*1</f>
        <v>1</v>
      </c>
      <c r="W21" s="133">
        <v>0</v>
      </c>
      <c r="X21" s="378">
        <v>0</v>
      </c>
      <c r="Y21" s="133">
        <v>0</v>
      </c>
      <c r="Z21" s="378">
        <v>0</v>
      </c>
      <c r="AA21" s="133">
        <v>0</v>
      </c>
      <c r="AB21" s="378">
        <v>0</v>
      </c>
      <c r="AC21" s="133">
        <v>0</v>
      </c>
      <c r="AD21" s="378">
        <v>0</v>
      </c>
      <c r="AE21" s="243">
        <f>AVERAGE(H21,J21,L21,N21,R21,V21)</f>
        <v>0.80555555555555569</v>
      </c>
    </row>
    <row r="22" spans="3:31" ht="49.15" customHeight="1" thickBot="1" x14ac:dyDescent="0.3">
      <c r="C22" s="390"/>
      <c r="D22" s="355"/>
      <c r="E22" s="357"/>
      <c r="F22" s="86" t="s">
        <v>242</v>
      </c>
      <c r="G22" s="94">
        <v>4</v>
      </c>
      <c r="H22" s="379"/>
      <c r="I22" s="94">
        <v>2</v>
      </c>
      <c r="J22" s="379"/>
      <c r="K22" s="94">
        <v>6</v>
      </c>
      <c r="L22" s="379"/>
      <c r="M22" s="94">
        <v>5</v>
      </c>
      <c r="N22" s="379"/>
      <c r="O22" s="94">
        <v>0</v>
      </c>
      <c r="P22" s="379"/>
      <c r="Q22" s="94">
        <v>1</v>
      </c>
      <c r="R22" s="379"/>
      <c r="S22" s="94">
        <v>0</v>
      </c>
      <c r="T22" s="379"/>
      <c r="U22" s="134">
        <v>1</v>
      </c>
      <c r="V22" s="379"/>
      <c r="W22" s="134">
        <v>0</v>
      </c>
      <c r="X22" s="379"/>
      <c r="Y22" s="134">
        <v>0</v>
      </c>
      <c r="Z22" s="379"/>
      <c r="AA22" s="134">
        <v>0</v>
      </c>
      <c r="AB22" s="379"/>
      <c r="AC22" s="134">
        <v>0</v>
      </c>
      <c r="AD22" s="379"/>
      <c r="AE22" s="245"/>
    </row>
    <row r="23" spans="3:31" ht="27.6" customHeight="1" x14ac:dyDescent="0.25">
      <c r="C23" s="390">
        <v>4</v>
      </c>
      <c r="D23" s="354" t="s">
        <v>234</v>
      </c>
      <c r="E23" s="368" t="s">
        <v>235</v>
      </c>
      <c r="F23" s="80" t="s">
        <v>244</v>
      </c>
      <c r="G23" s="91">
        <v>1</v>
      </c>
      <c r="H23" s="370">
        <f>+G24/G23*1</f>
        <v>1</v>
      </c>
      <c r="I23" s="91">
        <v>1</v>
      </c>
      <c r="J23" s="374">
        <f>+I24/I23*1</f>
        <v>1</v>
      </c>
      <c r="K23" s="91">
        <v>2</v>
      </c>
      <c r="L23" s="370">
        <f>+K24/K23*1</f>
        <v>1</v>
      </c>
      <c r="M23" s="91">
        <v>0</v>
      </c>
      <c r="N23" s="374">
        <v>0</v>
      </c>
      <c r="O23" s="91">
        <v>3</v>
      </c>
      <c r="P23" s="370">
        <f>+O24/O23*1</f>
        <v>1</v>
      </c>
      <c r="Q23" s="91">
        <v>2</v>
      </c>
      <c r="R23" s="374">
        <f>+Q24/Q23*1</f>
        <v>1</v>
      </c>
      <c r="S23" s="91">
        <v>1</v>
      </c>
      <c r="T23" s="370">
        <f>+S24/S23*1</f>
        <v>1</v>
      </c>
      <c r="U23" s="135">
        <v>2</v>
      </c>
      <c r="V23" s="370">
        <f>+U24/U23*1</f>
        <v>1</v>
      </c>
      <c r="W23" s="135">
        <v>0</v>
      </c>
      <c r="X23" s="374">
        <v>0</v>
      </c>
      <c r="Y23" s="135">
        <v>0</v>
      </c>
      <c r="Z23" s="370">
        <v>0</v>
      </c>
      <c r="AA23" s="135">
        <v>0</v>
      </c>
      <c r="AB23" s="374">
        <v>0</v>
      </c>
      <c r="AC23" s="135">
        <v>0</v>
      </c>
      <c r="AD23" s="370">
        <v>0</v>
      </c>
      <c r="AE23" s="243">
        <f>AVERAGE(H23,J23,L23,P23,R23,T23,V23)</f>
        <v>1</v>
      </c>
    </row>
    <row r="24" spans="3:31" ht="45.6" customHeight="1" thickBot="1" x14ac:dyDescent="0.3">
      <c r="C24" s="390"/>
      <c r="D24" s="355"/>
      <c r="E24" s="369"/>
      <c r="F24" s="87" t="s">
        <v>236</v>
      </c>
      <c r="G24" s="92">
        <v>1</v>
      </c>
      <c r="H24" s="371"/>
      <c r="I24" s="92">
        <v>1</v>
      </c>
      <c r="J24" s="375"/>
      <c r="K24" s="92">
        <v>2</v>
      </c>
      <c r="L24" s="371"/>
      <c r="M24" s="92">
        <v>0</v>
      </c>
      <c r="N24" s="375"/>
      <c r="O24" s="92">
        <v>3</v>
      </c>
      <c r="P24" s="371"/>
      <c r="Q24" s="92">
        <v>2</v>
      </c>
      <c r="R24" s="375"/>
      <c r="S24" s="92">
        <v>1</v>
      </c>
      <c r="T24" s="371"/>
      <c r="U24" s="136">
        <v>2</v>
      </c>
      <c r="V24" s="371"/>
      <c r="W24" s="136">
        <v>0</v>
      </c>
      <c r="X24" s="375"/>
      <c r="Y24" s="136">
        <v>0</v>
      </c>
      <c r="Z24" s="371"/>
      <c r="AA24" s="136">
        <v>0</v>
      </c>
      <c r="AB24" s="375"/>
      <c r="AC24" s="136">
        <v>0</v>
      </c>
      <c r="AD24" s="371"/>
      <c r="AE24" s="245"/>
    </row>
    <row r="25" spans="3:31" ht="24" x14ac:dyDescent="0.25">
      <c r="C25" s="390">
        <v>5</v>
      </c>
      <c r="D25" s="354" t="s">
        <v>126</v>
      </c>
      <c r="E25" s="356" t="s">
        <v>245</v>
      </c>
      <c r="F25" s="70" t="s">
        <v>126</v>
      </c>
      <c r="G25" s="93">
        <v>126</v>
      </c>
      <c r="H25" s="378">
        <f>+G26/G25*1</f>
        <v>1</v>
      </c>
      <c r="I25" s="171">
        <v>126</v>
      </c>
      <c r="J25" s="376">
        <f>+I26/I25*1</f>
        <v>1</v>
      </c>
      <c r="K25" s="172">
        <v>126</v>
      </c>
      <c r="L25" s="378">
        <f>+K26/K25*1</f>
        <v>1</v>
      </c>
      <c r="M25" s="171">
        <v>126</v>
      </c>
      <c r="N25" s="376">
        <f>+M26/M25*1</f>
        <v>1</v>
      </c>
      <c r="O25" s="172">
        <v>126</v>
      </c>
      <c r="P25" s="378">
        <f>+O26/O25*1</f>
        <v>1</v>
      </c>
      <c r="Q25" s="171">
        <v>126</v>
      </c>
      <c r="R25" s="376">
        <f>+Q26/Q25*1</f>
        <v>1</v>
      </c>
      <c r="S25" s="172">
        <v>126</v>
      </c>
      <c r="T25" s="378">
        <f>+S26/S25*1</f>
        <v>0.97619047619047616</v>
      </c>
      <c r="U25" s="171">
        <v>126</v>
      </c>
      <c r="V25" s="378">
        <f>+U26/U25*1</f>
        <v>1</v>
      </c>
      <c r="W25" s="209">
        <v>126</v>
      </c>
      <c r="X25" s="452">
        <f>+W26/W25*1</f>
        <v>1</v>
      </c>
      <c r="Y25" s="209">
        <v>126</v>
      </c>
      <c r="Z25" s="378">
        <f>+Y26/Y25*1</f>
        <v>0.97619047619047616</v>
      </c>
      <c r="AA25" s="209">
        <v>126</v>
      </c>
      <c r="AB25" s="452">
        <f>+AA26/AA25*1</f>
        <v>0.99206349206349209</v>
      </c>
      <c r="AC25" s="209">
        <v>126</v>
      </c>
      <c r="AD25" s="378">
        <f>+AC26/AC25*1</f>
        <v>0.98412698412698407</v>
      </c>
      <c r="AE25" s="243">
        <f>AVERAGE(H25,J25,L25,N25,P25,R25,T25,V25,X25,Z25,AB25,AD25)</f>
        <v>0.99404761904761907</v>
      </c>
    </row>
    <row r="26" spans="3:31" ht="36.6" customHeight="1" thickBot="1" x14ac:dyDescent="0.3">
      <c r="C26" s="390"/>
      <c r="D26" s="355"/>
      <c r="E26" s="357"/>
      <c r="F26" s="71" t="s">
        <v>237</v>
      </c>
      <c r="G26" s="46">
        <v>126</v>
      </c>
      <c r="H26" s="379"/>
      <c r="I26" s="169">
        <v>126</v>
      </c>
      <c r="J26" s="377"/>
      <c r="K26" s="173">
        <v>126</v>
      </c>
      <c r="L26" s="379"/>
      <c r="M26" s="169">
        <v>126</v>
      </c>
      <c r="N26" s="377"/>
      <c r="O26" s="173">
        <v>126</v>
      </c>
      <c r="P26" s="379"/>
      <c r="Q26" s="169">
        <v>126</v>
      </c>
      <c r="R26" s="377"/>
      <c r="S26" s="173">
        <v>123</v>
      </c>
      <c r="T26" s="379"/>
      <c r="U26" s="169">
        <v>126</v>
      </c>
      <c r="V26" s="379"/>
      <c r="W26" s="210">
        <v>126</v>
      </c>
      <c r="X26" s="440"/>
      <c r="Y26" s="210">
        <v>123</v>
      </c>
      <c r="Z26" s="379"/>
      <c r="AA26" s="210">
        <v>125</v>
      </c>
      <c r="AB26" s="440"/>
      <c r="AC26" s="210">
        <v>124</v>
      </c>
      <c r="AD26" s="379"/>
      <c r="AE26" s="245"/>
    </row>
    <row r="27" spans="3:31" ht="45.6" hidden="1" customHeight="1" x14ac:dyDescent="0.25">
      <c r="C27" s="158">
        <v>6</v>
      </c>
      <c r="D27" s="392" t="s">
        <v>209</v>
      </c>
      <c r="E27" s="394" t="s">
        <v>206</v>
      </c>
      <c r="F27" s="117" t="s">
        <v>213</v>
      </c>
      <c r="G27" s="140"/>
      <c r="H27" s="378" t="e">
        <f>+G28/G27*1</f>
        <v>#DIV/0!</v>
      </c>
      <c r="I27" s="112"/>
      <c r="J27" s="376" t="e">
        <f>+I28/I27*1</f>
        <v>#DIV/0!</v>
      </c>
      <c r="K27" s="108"/>
      <c r="L27" s="378" t="e">
        <f>+K28/K27*1</f>
        <v>#DIV/0!</v>
      </c>
      <c r="M27" s="112"/>
      <c r="N27" s="376" t="e">
        <f>+M28/M27*1</f>
        <v>#DIV/0!</v>
      </c>
      <c r="O27" s="108"/>
      <c r="P27" s="378" t="e">
        <f>+O28/O27*1</f>
        <v>#DIV/0!</v>
      </c>
      <c r="Q27" s="112"/>
      <c r="R27" s="376" t="e">
        <f>+Q28/Q27*1</f>
        <v>#DIV/0!</v>
      </c>
      <c r="S27" s="108"/>
      <c r="T27" s="378" t="e">
        <f>+S28/S27*1</f>
        <v>#DIV/0!</v>
      </c>
      <c r="U27" s="167"/>
      <c r="V27" s="376" t="e">
        <f>+U28/U27*1</f>
        <v>#DIV/0!</v>
      </c>
      <c r="W27" s="108"/>
      <c r="X27" s="378" t="e">
        <f>+W28/W27*1</f>
        <v>#DIV/0!</v>
      </c>
      <c r="Y27" s="112"/>
      <c r="Z27" s="376" t="e">
        <f>+Y28/Y27*1</f>
        <v>#DIV/0!</v>
      </c>
      <c r="AA27" s="108"/>
      <c r="AB27" s="378" t="e">
        <f>+AA28/AA27*1</f>
        <v>#DIV/0!</v>
      </c>
      <c r="AC27" s="108"/>
      <c r="AD27" s="378" t="e">
        <f>+AC28/AC27*1</f>
        <v>#DIV/0!</v>
      </c>
      <c r="AE27" s="386" t="e">
        <f>AVERAGE(H27,J27,L27,N27,P27,R27,T27,V27,X27,Z27,AB27,AD27)</f>
        <v>#DIV/0!</v>
      </c>
    </row>
    <row r="28" spans="3:31" ht="34.9" hidden="1" customHeight="1" thickBot="1" x14ac:dyDescent="0.3">
      <c r="C28" s="158"/>
      <c r="D28" s="393"/>
      <c r="E28" s="395"/>
      <c r="F28" s="159" t="s">
        <v>214</v>
      </c>
      <c r="G28" s="160"/>
      <c r="H28" s="371"/>
      <c r="I28" s="161"/>
      <c r="J28" s="375"/>
      <c r="K28" s="162"/>
      <c r="L28" s="371"/>
      <c r="M28" s="161"/>
      <c r="N28" s="375"/>
      <c r="O28" s="162"/>
      <c r="P28" s="371"/>
      <c r="Q28" s="161"/>
      <c r="R28" s="375"/>
      <c r="S28" s="162"/>
      <c r="T28" s="371"/>
      <c r="U28" s="170"/>
      <c r="V28" s="375"/>
      <c r="W28" s="162"/>
      <c r="X28" s="371"/>
      <c r="Y28" s="161"/>
      <c r="Z28" s="375"/>
      <c r="AA28" s="162"/>
      <c r="AB28" s="371"/>
      <c r="AC28" s="162"/>
      <c r="AD28" s="371"/>
      <c r="AE28" s="391"/>
    </row>
    <row r="29" spans="3:31" ht="36" hidden="1" customHeight="1" x14ac:dyDescent="0.25">
      <c r="C29" s="163">
        <v>7</v>
      </c>
      <c r="D29" s="354" t="s">
        <v>207</v>
      </c>
      <c r="E29" s="356" t="s">
        <v>208</v>
      </c>
      <c r="F29" s="164" t="s">
        <v>215</v>
      </c>
      <c r="G29" s="138"/>
      <c r="H29" s="378" t="e">
        <f>+G30/G29*1</f>
        <v>#DIV/0!</v>
      </c>
      <c r="I29" s="112"/>
      <c r="J29" s="376" t="e">
        <f>+I30/I29*1</f>
        <v>#DIV/0!</v>
      </c>
      <c r="K29" s="108"/>
      <c r="L29" s="378" t="e">
        <f>+K30/K29*1</f>
        <v>#DIV/0!</v>
      </c>
      <c r="M29" s="112"/>
      <c r="N29" s="376" t="e">
        <f>+M30/M29*1</f>
        <v>#DIV/0!</v>
      </c>
      <c r="O29" s="108"/>
      <c r="P29" s="378" t="e">
        <f>+O30/O29*1</f>
        <v>#DIV/0!</v>
      </c>
      <c r="Q29" s="112"/>
      <c r="R29" s="376" t="e">
        <f>+Q30/Q29*1</f>
        <v>#DIV/0!</v>
      </c>
      <c r="S29" s="108"/>
      <c r="T29" s="378" t="e">
        <f>+S30/S29*1</f>
        <v>#DIV/0!</v>
      </c>
      <c r="U29" s="171"/>
      <c r="V29" s="376" t="e">
        <f>+U30/U29*1</f>
        <v>#DIV/0!</v>
      </c>
      <c r="W29" s="108"/>
      <c r="X29" s="378" t="e">
        <f>+W30/W29*1</f>
        <v>#DIV/0!</v>
      </c>
      <c r="Y29" s="112"/>
      <c r="Z29" s="376" t="e">
        <f>+Y30/Y29*1</f>
        <v>#DIV/0!</v>
      </c>
      <c r="AA29" s="108"/>
      <c r="AB29" s="378" t="e">
        <f>+AA30/AA29*1</f>
        <v>#DIV/0!</v>
      </c>
      <c r="AC29" s="108"/>
      <c r="AD29" s="378" t="e">
        <f>+AC30/AC29*1</f>
        <v>#DIV/0!</v>
      </c>
      <c r="AE29" s="386" t="e">
        <f>AVERAGE(H29,J29,L29,N29,P29,R29,T29,V29,X29,Z29,AB29,AD29)</f>
        <v>#DIV/0!</v>
      </c>
    </row>
    <row r="30" spans="3:31" ht="30.6" hidden="1" customHeight="1" thickBot="1" x14ac:dyDescent="0.3">
      <c r="C30" s="163"/>
      <c r="D30" s="355"/>
      <c r="E30" s="357"/>
      <c r="F30" s="121" t="s">
        <v>216</v>
      </c>
      <c r="G30" s="139"/>
      <c r="H30" s="379"/>
      <c r="I30" s="113"/>
      <c r="J30" s="377"/>
      <c r="K30" s="109"/>
      <c r="L30" s="379"/>
      <c r="M30" s="113"/>
      <c r="N30" s="377"/>
      <c r="O30" s="109"/>
      <c r="P30" s="379"/>
      <c r="Q30" s="113"/>
      <c r="R30" s="377"/>
      <c r="S30" s="109"/>
      <c r="T30" s="379"/>
      <c r="U30" s="169"/>
      <c r="V30" s="377"/>
      <c r="W30" s="109"/>
      <c r="X30" s="379"/>
      <c r="Y30" s="113"/>
      <c r="Z30" s="377"/>
      <c r="AA30" s="109"/>
      <c r="AB30" s="379"/>
      <c r="AC30" s="109"/>
      <c r="AD30" s="379"/>
      <c r="AE30" s="387"/>
    </row>
    <row r="31" spans="3:31" x14ac:dyDescent="0.25">
      <c r="AE31" s="137">
        <f>AVERAGE(AE17:AE26)</f>
        <v>0.94047619047619047</v>
      </c>
    </row>
  </sheetData>
  <mergeCells count="146">
    <mergeCell ref="X27:X28"/>
    <mergeCell ref="Z27:Z28"/>
    <mergeCell ref="AB27:AB28"/>
    <mergeCell ref="AD27:AD28"/>
    <mergeCell ref="AE27:AE28"/>
    <mergeCell ref="D29:D30"/>
    <mergeCell ref="E29:E30"/>
    <mergeCell ref="H29:H30"/>
    <mergeCell ref="J29:J30"/>
    <mergeCell ref="L29:L30"/>
    <mergeCell ref="N29:N30"/>
    <mergeCell ref="P29:P30"/>
    <mergeCell ref="R29:R30"/>
    <mergeCell ref="T29:T30"/>
    <mergeCell ref="V29:V30"/>
    <mergeCell ref="X29:X30"/>
    <mergeCell ref="Z29:Z30"/>
    <mergeCell ref="AB29:AB30"/>
    <mergeCell ref="AD29:AD30"/>
    <mergeCell ref="AE29:AE30"/>
    <mergeCell ref="D27:D28"/>
    <mergeCell ref="E27:E28"/>
    <mergeCell ref="H27:H28"/>
    <mergeCell ref="J27:J28"/>
    <mergeCell ref="L27:L28"/>
    <mergeCell ref="N27:N28"/>
    <mergeCell ref="P27:P28"/>
    <mergeCell ref="R27:R28"/>
    <mergeCell ref="T27:T28"/>
    <mergeCell ref="R25:R26"/>
    <mergeCell ref="T25:T26"/>
    <mergeCell ref="V25:V26"/>
    <mergeCell ref="V27:V28"/>
    <mergeCell ref="X23:X24"/>
    <mergeCell ref="Z23:Z24"/>
    <mergeCell ref="AB23:AB24"/>
    <mergeCell ref="AD23:AD24"/>
    <mergeCell ref="AE23:AE24"/>
    <mergeCell ref="C25:C26"/>
    <mergeCell ref="D25:D26"/>
    <mergeCell ref="E25:E26"/>
    <mergeCell ref="H25:H26"/>
    <mergeCell ref="J25:J26"/>
    <mergeCell ref="L23:L24"/>
    <mergeCell ref="N23:N24"/>
    <mergeCell ref="P23:P24"/>
    <mergeCell ref="R23:R24"/>
    <mergeCell ref="T23:T24"/>
    <mergeCell ref="V23:V24"/>
    <mergeCell ref="X25:X26"/>
    <mergeCell ref="Z25:Z26"/>
    <mergeCell ref="AB25:AB26"/>
    <mergeCell ref="AD25:AD26"/>
    <mergeCell ref="AE25:AE26"/>
    <mergeCell ref="L25:L26"/>
    <mergeCell ref="N25:N26"/>
    <mergeCell ref="P25:P26"/>
    <mergeCell ref="C23:C24"/>
    <mergeCell ref="D23:D24"/>
    <mergeCell ref="E23:E24"/>
    <mergeCell ref="H23:H24"/>
    <mergeCell ref="J23:J24"/>
    <mergeCell ref="L21:L22"/>
    <mergeCell ref="N21:N22"/>
    <mergeCell ref="P21:P22"/>
    <mergeCell ref="R21:R22"/>
    <mergeCell ref="AB19:AB20"/>
    <mergeCell ref="AD19:AD20"/>
    <mergeCell ref="AE19:AE20"/>
    <mergeCell ref="C21:C22"/>
    <mergeCell ref="D21:D22"/>
    <mergeCell ref="E21:E22"/>
    <mergeCell ref="H21:H22"/>
    <mergeCell ref="J21:J22"/>
    <mergeCell ref="L19:L20"/>
    <mergeCell ref="N19:N20"/>
    <mergeCell ref="P19:P20"/>
    <mergeCell ref="R19:R20"/>
    <mergeCell ref="T19:T20"/>
    <mergeCell ref="V19:V20"/>
    <mergeCell ref="X21:X22"/>
    <mergeCell ref="Z21:Z22"/>
    <mergeCell ref="AB21:AB22"/>
    <mergeCell ref="AD21:AD22"/>
    <mergeCell ref="AE21:AE22"/>
    <mergeCell ref="T21:T22"/>
    <mergeCell ref="V21:V22"/>
    <mergeCell ref="C19:C20"/>
    <mergeCell ref="D19:D20"/>
    <mergeCell ref="E19:E20"/>
    <mergeCell ref="H19:H20"/>
    <mergeCell ref="J19:J20"/>
    <mergeCell ref="L17:L18"/>
    <mergeCell ref="N17:N18"/>
    <mergeCell ref="P17:P18"/>
    <mergeCell ref="R17:R18"/>
    <mergeCell ref="Y15:Z15"/>
    <mergeCell ref="X19:X20"/>
    <mergeCell ref="Z19:Z20"/>
    <mergeCell ref="AA15:AB15"/>
    <mergeCell ref="AC15:AD15"/>
    <mergeCell ref="AE15:AE16"/>
    <mergeCell ref="D16:F16"/>
    <mergeCell ref="C17:C18"/>
    <mergeCell ref="D17:D18"/>
    <mergeCell ref="E17:E18"/>
    <mergeCell ref="H17:H18"/>
    <mergeCell ref="J17:J18"/>
    <mergeCell ref="M15:N15"/>
    <mergeCell ref="O15:P15"/>
    <mergeCell ref="Q15:R15"/>
    <mergeCell ref="S15:T15"/>
    <mergeCell ref="U15:V15"/>
    <mergeCell ref="W15:X15"/>
    <mergeCell ref="X17:X18"/>
    <mergeCell ref="Z17:Z18"/>
    <mergeCell ref="AB17:AB18"/>
    <mergeCell ref="AD17:AD18"/>
    <mergeCell ref="AE17:AE18"/>
    <mergeCell ref="T17:T18"/>
    <mergeCell ref="V17:V18"/>
    <mergeCell ref="D12:H12"/>
    <mergeCell ref="I12:K12"/>
    <mergeCell ref="G15:H15"/>
    <mergeCell ref="I15:J15"/>
    <mergeCell ref="K15:L15"/>
    <mergeCell ref="B7:C7"/>
    <mergeCell ref="D7:H7"/>
    <mergeCell ref="I7:K7"/>
    <mergeCell ref="B8:C12"/>
    <mergeCell ref="D8:H8"/>
    <mergeCell ref="I8:K8"/>
    <mergeCell ref="D9:H9"/>
    <mergeCell ref="I9:K9"/>
    <mergeCell ref="D10:H10"/>
    <mergeCell ref="I10:K10"/>
    <mergeCell ref="B1:D3"/>
    <mergeCell ref="E1:P1"/>
    <mergeCell ref="Q1:S2"/>
    <mergeCell ref="E2:P2"/>
    <mergeCell ref="E3:H3"/>
    <mergeCell ref="I3:L3"/>
    <mergeCell ref="M3:P3"/>
    <mergeCell ref="Q3:S3"/>
    <mergeCell ref="D11:H11"/>
    <mergeCell ref="I11:K11"/>
  </mergeCells>
  <pageMargins left="0.7" right="0.7" top="0.75" bottom="0.75" header="0.3" footer="0.3"/>
  <pageSetup scale="3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"/>
  <sheetViews>
    <sheetView showGridLines="0" view="pageBreakPreview" zoomScale="60" zoomScaleNormal="90" workbookViewId="0">
      <selection activeCell="H15" sqref="H15:H20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8.85546875" customWidth="1"/>
    <col min="6" max="6" width="16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150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222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6" t="s">
        <v>63</v>
      </c>
      <c r="Q7" s="17" t="s">
        <v>64</v>
      </c>
      <c r="R7" s="18" t="s">
        <v>65</v>
      </c>
      <c r="S7" s="3" t="s">
        <v>66</v>
      </c>
    </row>
    <row r="8" spans="2:31" ht="39.75" customHeight="1" thickBot="1" x14ac:dyDescent="0.3">
      <c r="B8" s="346" t="s">
        <v>28</v>
      </c>
      <c r="C8" s="347"/>
      <c r="D8" s="460" t="s">
        <v>87</v>
      </c>
      <c r="E8" s="461"/>
      <c r="F8" s="461"/>
      <c r="G8" s="461"/>
      <c r="H8" s="462"/>
      <c r="I8" s="463" t="s">
        <v>88</v>
      </c>
      <c r="J8" s="464"/>
      <c r="K8" s="464"/>
      <c r="L8" s="4" t="s">
        <v>60</v>
      </c>
      <c r="M8" s="33">
        <v>1</v>
      </c>
      <c r="N8" s="4" t="s">
        <v>67</v>
      </c>
      <c r="O8" s="14">
        <f>AE15</f>
        <v>0.99059349980839762</v>
      </c>
      <c r="P8" s="19">
        <v>0.98</v>
      </c>
      <c r="Q8" s="22">
        <v>0.95</v>
      </c>
      <c r="R8" s="25">
        <v>0.9</v>
      </c>
      <c r="S8" s="122" t="s">
        <v>89</v>
      </c>
    </row>
    <row r="9" spans="2:31" ht="39.75" customHeight="1" thickBot="1" x14ac:dyDescent="0.3">
      <c r="B9" s="348"/>
      <c r="C9" s="349"/>
      <c r="D9" s="454" t="s">
        <v>90</v>
      </c>
      <c r="E9" s="455"/>
      <c r="F9" s="455"/>
      <c r="G9" s="455"/>
      <c r="H9" s="456"/>
      <c r="I9" s="457" t="s">
        <v>88</v>
      </c>
      <c r="J9" s="458"/>
      <c r="K9" s="459"/>
      <c r="L9" s="5" t="s">
        <v>60</v>
      </c>
      <c r="M9" s="7">
        <v>0.02</v>
      </c>
      <c r="N9" s="5" t="s">
        <v>67</v>
      </c>
      <c r="O9" s="14">
        <f>AE17</f>
        <v>8.8497009290894445E-3</v>
      </c>
      <c r="P9" s="230">
        <v>1.7999999999999999E-2</v>
      </c>
      <c r="Q9" s="231">
        <v>1.4999999999999999E-2</v>
      </c>
      <c r="R9" s="232">
        <v>1.4999999999999999E-2</v>
      </c>
      <c r="S9" s="123" t="s">
        <v>89</v>
      </c>
    </row>
    <row r="10" spans="2:31" ht="39.75" customHeight="1" thickBot="1" x14ac:dyDescent="0.3">
      <c r="B10" s="350"/>
      <c r="C10" s="351"/>
      <c r="D10" s="298" t="s">
        <v>25</v>
      </c>
      <c r="E10" s="263"/>
      <c r="F10" s="263"/>
      <c r="G10" s="263"/>
      <c r="H10" s="299"/>
      <c r="I10" s="303" t="s">
        <v>26</v>
      </c>
      <c r="J10" s="266"/>
      <c r="K10" s="304"/>
      <c r="L10" s="5" t="s">
        <v>60</v>
      </c>
      <c r="M10" s="7">
        <v>1</v>
      </c>
      <c r="N10" s="5" t="s">
        <v>67</v>
      </c>
      <c r="O10" s="14">
        <f>AE19</f>
        <v>1</v>
      </c>
      <c r="P10" s="20">
        <v>0.9</v>
      </c>
      <c r="Q10" s="23">
        <v>0.95</v>
      </c>
      <c r="R10" s="26">
        <v>0.9</v>
      </c>
      <c r="S10" s="123" t="s">
        <v>89</v>
      </c>
    </row>
    <row r="11" spans="2:31" x14ac:dyDescent="0.25">
      <c r="B11" s="96"/>
      <c r="C11" s="96"/>
      <c r="D11" s="97"/>
      <c r="E11" s="97"/>
      <c r="F11" s="97"/>
      <c r="G11" s="98"/>
      <c r="H11" s="98"/>
      <c r="I11" s="98"/>
      <c r="J11" s="98"/>
      <c r="K11" s="98"/>
      <c r="L11" s="99"/>
      <c r="M11" s="100"/>
      <c r="N11" s="99"/>
      <c r="O11" s="101"/>
      <c r="P11" s="102"/>
      <c r="Q11" s="102"/>
      <c r="R11" s="102"/>
      <c r="S11" s="98"/>
    </row>
    <row r="12" spans="2:31" ht="15.75" thickBot="1" x14ac:dyDescent="0.3">
      <c r="B12" s="96"/>
      <c r="C12" s="96"/>
      <c r="D12" s="97"/>
      <c r="E12" s="97"/>
      <c r="F12" s="97"/>
      <c r="G12" s="103"/>
      <c r="H12" s="103"/>
      <c r="I12" s="103"/>
      <c r="J12" s="103"/>
      <c r="K12" s="103"/>
      <c r="L12" s="104"/>
      <c r="M12" s="105"/>
      <c r="N12" s="104"/>
      <c r="O12" s="106"/>
      <c r="P12" s="107"/>
      <c r="Q12" s="107"/>
      <c r="R12" s="107"/>
      <c r="S12" s="103"/>
    </row>
    <row r="13" spans="2:31" ht="15.75" thickBot="1" x14ac:dyDescent="0.3">
      <c r="G13" s="358" t="s">
        <v>127</v>
      </c>
      <c r="H13" s="359"/>
      <c r="I13" s="364" t="s">
        <v>128</v>
      </c>
      <c r="J13" s="365"/>
      <c r="K13" s="358" t="s">
        <v>129</v>
      </c>
      <c r="L13" s="359"/>
      <c r="M13" s="364" t="s">
        <v>130</v>
      </c>
      <c r="N13" s="365"/>
      <c r="O13" s="358" t="s">
        <v>131</v>
      </c>
      <c r="P13" s="359"/>
      <c r="Q13" s="364" t="s">
        <v>132</v>
      </c>
      <c r="R13" s="365"/>
      <c r="S13" s="358" t="s">
        <v>133</v>
      </c>
      <c r="T13" s="359"/>
      <c r="U13" s="364" t="s">
        <v>134</v>
      </c>
      <c r="V13" s="401"/>
      <c r="W13" s="401" t="s">
        <v>135</v>
      </c>
      <c r="X13" s="401"/>
      <c r="Y13" s="401" t="s">
        <v>136</v>
      </c>
      <c r="Z13" s="401"/>
      <c r="AA13" s="401" t="s">
        <v>137</v>
      </c>
      <c r="AB13" s="401"/>
      <c r="AC13" s="401" t="s">
        <v>138</v>
      </c>
      <c r="AD13" s="359"/>
      <c r="AE13" s="402" t="s">
        <v>146</v>
      </c>
    </row>
    <row r="14" spans="2:31" ht="15.75" thickBot="1" x14ac:dyDescent="0.3">
      <c r="D14" s="362" t="s">
        <v>1</v>
      </c>
      <c r="E14" s="363"/>
      <c r="F14" s="404"/>
      <c r="G14" s="76" t="s">
        <v>139</v>
      </c>
      <c r="H14" s="77" t="s">
        <v>140</v>
      </c>
      <c r="I14" s="78" t="s">
        <v>139</v>
      </c>
      <c r="J14" s="79" t="s">
        <v>140</v>
      </c>
      <c r="K14" s="76" t="s">
        <v>139</v>
      </c>
      <c r="L14" s="77" t="s">
        <v>140</v>
      </c>
      <c r="M14" s="78" t="s">
        <v>139</v>
      </c>
      <c r="N14" s="79" t="s">
        <v>140</v>
      </c>
      <c r="O14" s="76" t="s">
        <v>139</v>
      </c>
      <c r="P14" s="77" t="s">
        <v>140</v>
      </c>
      <c r="Q14" s="78" t="s">
        <v>139</v>
      </c>
      <c r="R14" s="79" t="s">
        <v>140</v>
      </c>
      <c r="S14" s="76" t="s">
        <v>139</v>
      </c>
      <c r="T14" s="77" t="s">
        <v>140</v>
      </c>
      <c r="U14" s="78" t="s">
        <v>139</v>
      </c>
      <c r="V14" s="67" t="s">
        <v>140</v>
      </c>
      <c r="W14" s="67" t="s">
        <v>139</v>
      </c>
      <c r="X14" s="67" t="s">
        <v>140</v>
      </c>
      <c r="Y14" s="67" t="s">
        <v>139</v>
      </c>
      <c r="Z14" s="67" t="s">
        <v>140</v>
      </c>
      <c r="AA14" s="67" t="s">
        <v>139</v>
      </c>
      <c r="AB14" s="67" t="s">
        <v>140</v>
      </c>
      <c r="AC14" s="67" t="s">
        <v>139</v>
      </c>
      <c r="AD14" s="77" t="s">
        <v>140</v>
      </c>
      <c r="AE14" s="403"/>
    </row>
    <row r="15" spans="2:31" ht="33" customHeight="1" x14ac:dyDescent="0.25">
      <c r="C15" s="390">
        <v>1</v>
      </c>
      <c r="D15" s="465" t="s">
        <v>246</v>
      </c>
      <c r="E15" s="467" t="s">
        <v>247</v>
      </c>
      <c r="F15" s="70" t="s">
        <v>248</v>
      </c>
      <c r="G15" s="108">
        <v>178</v>
      </c>
      <c r="H15" s="469">
        <f>(G15/G16)</f>
        <v>0.97802197802197799</v>
      </c>
      <c r="I15" s="108">
        <v>119</v>
      </c>
      <c r="J15" s="469">
        <f>(I15/I16)</f>
        <v>1</v>
      </c>
      <c r="K15" s="108">
        <v>94</v>
      </c>
      <c r="L15" s="469">
        <f>(K15/K16)</f>
        <v>0.98947368421052628</v>
      </c>
      <c r="M15" s="108">
        <v>79</v>
      </c>
      <c r="N15" s="469">
        <f>(M15/M16)</f>
        <v>0.98750000000000004</v>
      </c>
      <c r="O15" s="108">
        <v>134</v>
      </c>
      <c r="P15" s="469">
        <f>(O15/O16)</f>
        <v>0.99259259259259258</v>
      </c>
      <c r="Q15" s="108">
        <v>175</v>
      </c>
      <c r="R15" s="469">
        <f>(Q15/Q16)</f>
        <v>0.99431818181818177</v>
      </c>
      <c r="S15" s="108">
        <v>128</v>
      </c>
      <c r="T15" s="469">
        <f>(S15/S16)</f>
        <v>0.99224806201550386</v>
      </c>
      <c r="U15" s="108">
        <v>159</v>
      </c>
      <c r="V15" s="469">
        <f>(U15/U16)</f>
        <v>1</v>
      </c>
      <c r="W15" s="108">
        <v>108</v>
      </c>
      <c r="X15" s="469">
        <f>(W15/W16)</f>
        <v>0.99082568807339455</v>
      </c>
      <c r="Y15" s="108">
        <v>111</v>
      </c>
      <c r="Z15" s="469">
        <f>(Y15/Y16)</f>
        <v>0.9910714285714286</v>
      </c>
      <c r="AA15" s="108">
        <v>131</v>
      </c>
      <c r="AB15" s="469">
        <f>(AA15/AA16)</f>
        <v>1</v>
      </c>
      <c r="AC15" s="108">
        <v>109</v>
      </c>
      <c r="AD15" s="469">
        <f>(AC15/AC16)</f>
        <v>1</v>
      </c>
      <c r="AE15" s="407">
        <f>AVERAGE(H15,J15,L15,N15,P15,R15,T15)</f>
        <v>0.99059349980839762</v>
      </c>
    </row>
    <row r="16" spans="2:31" ht="52.15" customHeight="1" thickBot="1" x14ac:dyDescent="0.3">
      <c r="C16" s="390"/>
      <c r="D16" s="466"/>
      <c r="E16" s="468"/>
      <c r="F16" s="86" t="s">
        <v>193</v>
      </c>
      <c r="G16" s="109">
        <v>182</v>
      </c>
      <c r="H16" s="470"/>
      <c r="I16" s="109">
        <v>119</v>
      </c>
      <c r="J16" s="470"/>
      <c r="K16" s="109">
        <v>95</v>
      </c>
      <c r="L16" s="470"/>
      <c r="M16" s="109">
        <v>80</v>
      </c>
      <c r="N16" s="470"/>
      <c r="O16" s="109">
        <v>135</v>
      </c>
      <c r="P16" s="470"/>
      <c r="Q16" s="109">
        <v>176</v>
      </c>
      <c r="R16" s="470"/>
      <c r="S16" s="109">
        <v>129</v>
      </c>
      <c r="T16" s="470"/>
      <c r="U16" s="109">
        <v>159</v>
      </c>
      <c r="V16" s="470"/>
      <c r="W16" s="109">
        <v>109</v>
      </c>
      <c r="X16" s="470"/>
      <c r="Y16" s="109">
        <v>112</v>
      </c>
      <c r="Z16" s="470"/>
      <c r="AA16" s="109">
        <v>131</v>
      </c>
      <c r="AB16" s="470"/>
      <c r="AC16" s="109">
        <v>109</v>
      </c>
      <c r="AD16" s="470"/>
      <c r="AE16" s="408"/>
    </row>
    <row r="17" spans="3:31" ht="34.15" customHeight="1" x14ac:dyDescent="0.25">
      <c r="C17" s="390">
        <v>2</v>
      </c>
      <c r="D17" s="366" t="s">
        <v>249</v>
      </c>
      <c r="E17" s="368" t="s">
        <v>250</v>
      </c>
      <c r="F17" s="80" t="s">
        <v>251</v>
      </c>
      <c r="G17" s="108">
        <v>24</v>
      </c>
      <c r="H17" s="378">
        <f>(G17/G18)*100</f>
        <v>1.5434778414462388E-2</v>
      </c>
      <c r="I17" s="108">
        <v>20</v>
      </c>
      <c r="J17" s="378">
        <f>(I17/I18)*100</f>
        <v>1.3440769887299146E-2</v>
      </c>
      <c r="K17" s="108">
        <v>15</v>
      </c>
      <c r="L17" s="378">
        <f>(K17/K18)*100</f>
        <v>8.9120205332953086E-3</v>
      </c>
      <c r="M17" s="108">
        <v>10</v>
      </c>
      <c r="N17" s="469">
        <f>(M17/M18)*100</f>
        <v>4.6003450258769408E-3</v>
      </c>
      <c r="O17" s="108">
        <v>26</v>
      </c>
      <c r="P17" s="469">
        <f>(O17/O18)*100</f>
        <v>1.6419013217305638E-2</v>
      </c>
      <c r="Q17" s="108">
        <v>24</v>
      </c>
      <c r="R17" s="469">
        <f>(Q17/Q18)*100</f>
        <v>1.3471944675213867E-2</v>
      </c>
      <c r="S17" s="108">
        <v>6</v>
      </c>
      <c r="T17" s="469">
        <f>(S17/S18)*100</f>
        <v>2.9041064064587326E-3</v>
      </c>
      <c r="U17" s="108">
        <v>16</v>
      </c>
      <c r="V17" s="469">
        <f>(U17/U18)*100</f>
        <v>7.7442837505566206E-3</v>
      </c>
      <c r="W17" s="108">
        <v>3</v>
      </c>
      <c r="X17" s="469">
        <f>(W17/W18)*100</f>
        <v>1.6899789879279167E-3</v>
      </c>
      <c r="Y17" s="108">
        <v>16</v>
      </c>
      <c r="Z17" s="469">
        <f>(Y17/Y18)*100</f>
        <v>8.3655756561748403E-3</v>
      </c>
      <c r="AA17" s="108">
        <v>2</v>
      </c>
      <c r="AB17" s="469">
        <f>(AA17/AA18)*100</f>
        <v>1.2586136370787578E-3</v>
      </c>
      <c r="AC17" s="108">
        <v>21</v>
      </c>
      <c r="AD17" s="469">
        <f>(AC17/AC18)*100</f>
        <v>1.1954980957423188E-2</v>
      </c>
      <c r="AE17" s="407">
        <f>AVERAGE(H17,J17,L17,N17,P17,R17,T17,V17,X17,Z17,AB17,AD17)</f>
        <v>8.8497009290894445E-3</v>
      </c>
    </row>
    <row r="18" spans="3:31" ht="34.9" customHeight="1" thickBot="1" x14ac:dyDescent="0.3">
      <c r="C18" s="390"/>
      <c r="D18" s="367"/>
      <c r="E18" s="369"/>
      <c r="F18" s="87" t="s">
        <v>252</v>
      </c>
      <c r="G18" s="228">
        <v>155493</v>
      </c>
      <c r="H18" s="379"/>
      <c r="I18" s="228">
        <v>148801</v>
      </c>
      <c r="J18" s="379"/>
      <c r="K18" s="109">
        <v>168312</v>
      </c>
      <c r="L18" s="379"/>
      <c r="M18" s="228">
        <v>217375</v>
      </c>
      <c r="N18" s="470"/>
      <c r="O18" s="228">
        <v>158353</v>
      </c>
      <c r="P18" s="470"/>
      <c r="Q18" s="228">
        <v>178148</v>
      </c>
      <c r="R18" s="470"/>
      <c r="S18" s="228">
        <v>206604</v>
      </c>
      <c r="T18" s="470"/>
      <c r="U18" s="228">
        <v>206604</v>
      </c>
      <c r="V18" s="470"/>
      <c r="W18" s="228">
        <v>177517</v>
      </c>
      <c r="X18" s="470"/>
      <c r="Y18" s="228">
        <v>191260</v>
      </c>
      <c r="Z18" s="470"/>
      <c r="AA18" s="228">
        <v>158905</v>
      </c>
      <c r="AB18" s="470"/>
      <c r="AC18" s="228">
        <v>175659</v>
      </c>
      <c r="AD18" s="470"/>
      <c r="AE18" s="408"/>
    </row>
    <row r="19" spans="3:31" ht="53.45" customHeight="1" x14ac:dyDescent="0.25">
      <c r="C19" s="390">
        <v>3</v>
      </c>
      <c r="D19" s="354" t="s">
        <v>253</v>
      </c>
      <c r="E19" s="356" t="s">
        <v>254</v>
      </c>
      <c r="F19" s="70" t="s">
        <v>255</v>
      </c>
      <c r="G19" s="191">
        <v>113</v>
      </c>
      <c r="H19" s="378">
        <f>+G20/G19*1</f>
        <v>1</v>
      </c>
      <c r="I19" s="112">
        <v>79</v>
      </c>
      <c r="J19" s="376">
        <f>+I20/I19*1</f>
        <v>1</v>
      </c>
      <c r="K19" s="108">
        <v>88</v>
      </c>
      <c r="L19" s="378">
        <f>+K20/K19*1</f>
        <v>1</v>
      </c>
      <c r="M19" s="112">
        <v>66</v>
      </c>
      <c r="N19" s="376">
        <f>+M20/M19*1</f>
        <v>1</v>
      </c>
      <c r="O19" s="108">
        <v>57</v>
      </c>
      <c r="P19" s="378">
        <f>+O20/O19*1</f>
        <v>1</v>
      </c>
      <c r="Q19" s="112">
        <v>69</v>
      </c>
      <c r="R19" s="376">
        <f>+Q20/Q19*1</f>
        <v>1</v>
      </c>
      <c r="S19" s="108">
        <v>79</v>
      </c>
      <c r="T19" s="378">
        <f>+S20/S19*1</f>
        <v>1</v>
      </c>
      <c r="U19" s="191">
        <v>79</v>
      </c>
      <c r="V19" s="378">
        <f>+U20/U19*1</f>
        <v>1</v>
      </c>
      <c r="W19" s="112">
        <v>83</v>
      </c>
      <c r="X19" s="376">
        <f>+W20/W19*1</f>
        <v>1</v>
      </c>
      <c r="Y19" s="108">
        <v>109</v>
      </c>
      <c r="Z19" s="378">
        <f>+Y20/Y19*1</f>
        <v>1</v>
      </c>
      <c r="AA19" s="112">
        <v>72</v>
      </c>
      <c r="AB19" s="376">
        <f>+AA20/AA19*1</f>
        <v>1</v>
      </c>
      <c r="AC19" s="108">
        <v>66</v>
      </c>
      <c r="AD19" s="378">
        <f>+AC20/AC19*1</f>
        <v>1</v>
      </c>
      <c r="AE19" s="407">
        <f>AVERAGE(H19,J19,L19,N19,P19,R19,T19)</f>
        <v>1</v>
      </c>
    </row>
    <row r="20" spans="3:31" ht="51" customHeight="1" thickBot="1" x14ac:dyDescent="0.3">
      <c r="C20" s="390"/>
      <c r="D20" s="355"/>
      <c r="E20" s="357"/>
      <c r="F20" s="86" t="s">
        <v>256</v>
      </c>
      <c r="G20" s="192">
        <v>113</v>
      </c>
      <c r="H20" s="379"/>
      <c r="I20" s="113">
        <v>79</v>
      </c>
      <c r="J20" s="377"/>
      <c r="K20" s="109">
        <v>88</v>
      </c>
      <c r="L20" s="379"/>
      <c r="M20" s="113">
        <v>66</v>
      </c>
      <c r="N20" s="377"/>
      <c r="O20" s="109">
        <v>57</v>
      </c>
      <c r="P20" s="379"/>
      <c r="Q20" s="113">
        <v>69</v>
      </c>
      <c r="R20" s="377"/>
      <c r="S20" s="109">
        <v>79</v>
      </c>
      <c r="T20" s="379"/>
      <c r="U20" s="192">
        <v>79</v>
      </c>
      <c r="V20" s="379"/>
      <c r="W20" s="113">
        <v>83</v>
      </c>
      <c r="X20" s="377"/>
      <c r="Y20" s="109">
        <v>109</v>
      </c>
      <c r="Z20" s="379"/>
      <c r="AA20" s="113">
        <v>72</v>
      </c>
      <c r="AB20" s="377"/>
      <c r="AC20" s="109">
        <v>66</v>
      </c>
      <c r="AD20" s="379"/>
      <c r="AE20" s="408"/>
    </row>
    <row r="21" spans="3:31" ht="45.6" hidden="1" customHeight="1" x14ac:dyDescent="0.25">
      <c r="C21" s="158">
        <v>4</v>
      </c>
      <c r="D21" s="392" t="s">
        <v>209</v>
      </c>
      <c r="E21" s="394" t="s">
        <v>206</v>
      </c>
      <c r="F21" s="117" t="s">
        <v>213</v>
      </c>
      <c r="G21" s="140"/>
      <c r="H21" s="378" t="e">
        <f>+G22/G21*1</f>
        <v>#DIV/0!</v>
      </c>
      <c r="I21" s="112"/>
      <c r="J21" s="376" t="e">
        <f>+I22/I21*1</f>
        <v>#DIV/0!</v>
      </c>
      <c r="K21" s="108"/>
      <c r="L21" s="378" t="e">
        <f>+K22/K21*1</f>
        <v>#DIV/0!</v>
      </c>
      <c r="M21" s="112"/>
      <c r="N21" s="376" t="e">
        <f>+M22/M21*1</f>
        <v>#DIV/0!</v>
      </c>
      <c r="O21" s="108"/>
      <c r="P21" s="378" t="e">
        <f>+O22/O21*1</f>
        <v>#DIV/0!</v>
      </c>
      <c r="Q21" s="112"/>
      <c r="R21" s="376" t="e">
        <f>+Q22/Q21*1</f>
        <v>#DIV/0!</v>
      </c>
      <c r="S21" s="108"/>
      <c r="T21" s="378" t="e">
        <f>+S22/S21*1</f>
        <v>#DIV/0!</v>
      </c>
      <c r="U21" s="167"/>
      <c r="V21" s="376" t="e">
        <f>+U22/U21*1</f>
        <v>#DIV/0!</v>
      </c>
      <c r="W21" s="108"/>
      <c r="X21" s="378" t="e">
        <f>+W22/W21*1</f>
        <v>#DIV/0!</v>
      </c>
      <c r="Y21" s="112"/>
      <c r="Z21" s="376" t="e">
        <f>+Y22/Y21*1</f>
        <v>#DIV/0!</v>
      </c>
      <c r="AA21" s="108"/>
      <c r="AB21" s="378" t="e">
        <f>+AA22/AA21*1</f>
        <v>#DIV/0!</v>
      </c>
      <c r="AC21" s="108"/>
      <c r="AD21" s="378" t="e">
        <f>+AC22/AC21*1</f>
        <v>#DIV/0!</v>
      </c>
      <c r="AE21" s="386" t="e">
        <f>AVERAGE(H21,J21,L21,N21,P21,R21,T21,V21,X21,Z21,AB21,AD21)</f>
        <v>#DIV/0!</v>
      </c>
    </row>
    <row r="22" spans="3:31" ht="24.75" hidden="1" thickBot="1" x14ac:dyDescent="0.3">
      <c r="C22" s="158"/>
      <c r="D22" s="393"/>
      <c r="E22" s="395"/>
      <c r="F22" s="159" t="s">
        <v>214</v>
      </c>
      <c r="G22" s="160"/>
      <c r="H22" s="371"/>
      <c r="I22" s="161"/>
      <c r="J22" s="375"/>
      <c r="K22" s="162"/>
      <c r="L22" s="371"/>
      <c r="M22" s="161"/>
      <c r="N22" s="375"/>
      <c r="O22" s="162"/>
      <c r="P22" s="371"/>
      <c r="Q22" s="161"/>
      <c r="R22" s="375"/>
      <c r="S22" s="162"/>
      <c r="T22" s="371"/>
      <c r="U22" s="170"/>
      <c r="V22" s="375"/>
      <c r="W22" s="162"/>
      <c r="X22" s="371"/>
      <c r="Y22" s="161"/>
      <c r="Z22" s="375"/>
      <c r="AA22" s="162"/>
      <c r="AB22" s="371"/>
      <c r="AC22" s="162"/>
      <c r="AD22" s="371"/>
      <c r="AE22" s="391"/>
    </row>
    <row r="23" spans="3:31" ht="36" hidden="1" customHeight="1" x14ac:dyDescent="0.25">
      <c r="C23" s="163">
        <v>5</v>
      </c>
      <c r="D23" s="354" t="s">
        <v>207</v>
      </c>
      <c r="E23" s="356" t="s">
        <v>208</v>
      </c>
      <c r="F23" s="164" t="s">
        <v>215</v>
      </c>
      <c r="G23" s="138"/>
      <c r="H23" s="378" t="e">
        <f>+G24/G23*1</f>
        <v>#DIV/0!</v>
      </c>
      <c r="I23" s="112"/>
      <c r="J23" s="376" t="e">
        <f>+I24/I23*1</f>
        <v>#DIV/0!</v>
      </c>
      <c r="K23" s="108"/>
      <c r="L23" s="378" t="e">
        <f>+K24/K23*1</f>
        <v>#DIV/0!</v>
      </c>
      <c r="M23" s="112"/>
      <c r="N23" s="376" t="e">
        <f>+M24/M23*1</f>
        <v>#DIV/0!</v>
      </c>
      <c r="O23" s="108"/>
      <c r="P23" s="378" t="e">
        <f>+O24/O23*1</f>
        <v>#DIV/0!</v>
      </c>
      <c r="Q23" s="112"/>
      <c r="R23" s="376" t="e">
        <f>+Q24/Q23*1</f>
        <v>#DIV/0!</v>
      </c>
      <c r="S23" s="108"/>
      <c r="T23" s="378" t="e">
        <f>+S24/S23*1</f>
        <v>#DIV/0!</v>
      </c>
      <c r="U23" s="171"/>
      <c r="V23" s="376" t="e">
        <f>+U24/U23*1</f>
        <v>#DIV/0!</v>
      </c>
      <c r="W23" s="108"/>
      <c r="X23" s="378" t="e">
        <f>+W24/W23*1</f>
        <v>#DIV/0!</v>
      </c>
      <c r="Y23" s="112"/>
      <c r="Z23" s="376" t="e">
        <f>+Y24/Y23*1</f>
        <v>#DIV/0!</v>
      </c>
      <c r="AA23" s="108"/>
      <c r="AB23" s="378" t="e">
        <f>+AA24/AA23*1</f>
        <v>#DIV/0!</v>
      </c>
      <c r="AC23" s="108"/>
      <c r="AD23" s="378" t="e">
        <f>+AC24/AC23*1</f>
        <v>#DIV/0!</v>
      </c>
      <c r="AE23" s="386" t="e">
        <f>AVERAGE(H23,J23,L23,N23,P23,R23,T23,V23,X23,Z23,AB23,AD23)</f>
        <v>#DIV/0!</v>
      </c>
    </row>
    <row r="24" spans="3:31" ht="30.6" hidden="1" customHeight="1" thickBot="1" x14ac:dyDescent="0.3">
      <c r="C24" s="163"/>
      <c r="D24" s="355"/>
      <c r="E24" s="357"/>
      <c r="F24" s="121" t="s">
        <v>216</v>
      </c>
      <c r="G24" s="139"/>
      <c r="H24" s="379"/>
      <c r="I24" s="113"/>
      <c r="J24" s="377"/>
      <c r="K24" s="109"/>
      <c r="L24" s="379"/>
      <c r="M24" s="113"/>
      <c r="N24" s="377"/>
      <c r="O24" s="109"/>
      <c r="P24" s="379"/>
      <c r="Q24" s="113"/>
      <c r="R24" s="377"/>
      <c r="S24" s="109"/>
      <c r="T24" s="379"/>
      <c r="U24" s="169"/>
      <c r="V24" s="377"/>
      <c r="W24" s="109"/>
      <c r="X24" s="379"/>
      <c r="Y24" s="113"/>
      <c r="Z24" s="377"/>
      <c r="AA24" s="109"/>
      <c r="AB24" s="379"/>
      <c r="AC24" s="109"/>
      <c r="AD24" s="379"/>
      <c r="AE24" s="387"/>
    </row>
    <row r="25" spans="3:31" x14ac:dyDescent="0.25">
      <c r="AE25" s="95">
        <f>AVERAGE(AE15:AE20)</f>
        <v>0.66648106691249565</v>
      </c>
    </row>
  </sheetData>
  <mergeCells count="110">
    <mergeCell ref="N23:N24"/>
    <mergeCell ref="P23:P24"/>
    <mergeCell ref="R23:R24"/>
    <mergeCell ref="T23:T24"/>
    <mergeCell ref="V23:V24"/>
    <mergeCell ref="D23:D24"/>
    <mergeCell ref="E23:E24"/>
    <mergeCell ref="H23:H24"/>
    <mergeCell ref="J23:J24"/>
    <mergeCell ref="L23:L24"/>
    <mergeCell ref="X21:X22"/>
    <mergeCell ref="Z21:Z22"/>
    <mergeCell ref="AB21:AB22"/>
    <mergeCell ref="AD21:AD22"/>
    <mergeCell ref="X23:X24"/>
    <mergeCell ref="Z23:Z24"/>
    <mergeCell ref="AB23:AB24"/>
    <mergeCell ref="AD23:AD24"/>
    <mergeCell ref="AE21:AE22"/>
    <mergeCell ref="AE23:AE24"/>
    <mergeCell ref="N21:N22"/>
    <mergeCell ref="P21:P22"/>
    <mergeCell ref="R21:R22"/>
    <mergeCell ref="T21:T22"/>
    <mergeCell ref="V21:V22"/>
    <mergeCell ref="D21:D22"/>
    <mergeCell ref="E21:E22"/>
    <mergeCell ref="H21:H22"/>
    <mergeCell ref="J21:J22"/>
    <mergeCell ref="L21:L22"/>
    <mergeCell ref="X17:X18"/>
    <mergeCell ref="Z17:Z18"/>
    <mergeCell ref="AE19:AE20"/>
    <mergeCell ref="L19:L20"/>
    <mergeCell ref="N19:N20"/>
    <mergeCell ref="P19:P20"/>
    <mergeCell ref="R19:R20"/>
    <mergeCell ref="T19:T20"/>
    <mergeCell ref="V19:V20"/>
    <mergeCell ref="X19:X20"/>
    <mergeCell ref="Z19:Z20"/>
    <mergeCell ref="AB19:AB20"/>
    <mergeCell ref="AD19:AD20"/>
    <mergeCell ref="AB17:AB18"/>
    <mergeCell ref="AD17:AD18"/>
    <mergeCell ref="C19:C20"/>
    <mergeCell ref="D19:D20"/>
    <mergeCell ref="E19:E20"/>
    <mergeCell ref="H19:H20"/>
    <mergeCell ref="J19:J20"/>
    <mergeCell ref="AE15:AE16"/>
    <mergeCell ref="C17:C18"/>
    <mergeCell ref="D17:D18"/>
    <mergeCell ref="E17:E18"/>
    <mergeCell ref="H17:H18"/>
    <mergeCell ref="J17:J18"/>
    <mergeCell ref="L15:L16"/>
    <mergeCell ref="N15:N16"/>
    <mergeCell ref="P15:P16"/>
    <mergeCell ref="R15:R16"/>
    <mergeCell ref="T15:T16"/>
    <mergeCell ref="V15:V16"/>
    <mergeCell ref="AE17:AE18"/>
    <mergeCell ref="L17:L18"/>
    <mergeCell ref="N17:N18"/>
    <mergeCell ref="P17:P18"/>
    <mergeCell ref="R17:R18"/>
    <mergeCell ref="T17:T18"/>
    <mergeCell ref="V17:V18"/>
    <mergeCell ref="AE13:AE14"/>
    <mergeCell ref="D14:F14"/>
    <mergeCell ref="C15:C16"/>
    <mergeCell ref="D15:D16"/>
    <mergeCell ref="E15:E16"/>
    <mergeCell ref="H15:H16"/>
    <mergeCell ref="J15:J16"/>
    <mergeCell ref="M13:N13"/>
    <mergeCell ref="O13:P13"/>
    <mergeCell ref="Q13:R13"/>
    <mergeCell ref="S13:T13"/>
    <mergeCell ref="U13:V13"/>
    <mergeCell ref="W13:X13"/>
    <mergeCell ref="G13:H13"/>
    <mergeCell ref="I13:J13"/>
    <mergeCell ref="K13:L13"/>
    <mergeCell ref="Y13:Z13"/>
    <mergeCell ref="AA13:AB13"/>
    <mergeCell ref="AC13:AD13"/>
    <mergeCell ref="X15:X16"/>
    <mergeCell ref="Z15:Z16"/>
    <mergeCell ref="AB15:AB16"/>
    <mergeCell ref="AD15:AD16"/>
    <mergeCell ref="Q1:S2"/>
    <mergeCell ref="E2:P2"/>
    <mergeCell ref="E3:H3"/>
    <mergeCell ref="I3:L3"/>
    <mergeCell ref="M3:P3"/>
    <mergeCell ref="Q3:S3"/>
    <mergeCell ref="D9:H9"/>
    <mergeCell ref="I9:K9"/>
    <mergeCell ref="D10:H10"/>
    <mergeCell ref="I10:K10"/>
    <mergeCell ref="B1:D3"/>
    <mergeCell ref="E1:P1"/>
    <mergeCell ref="B7:C7"/>
    <mergeCell ref="D7:H7"/>
    <mergeCell ref="I7:K7"/>
    <mergeCell ref="D8:H8"/>
    <mergeCell ref="I8:K8"/>
    <mergeCell ref="B8:C10"/>
  </mergeCells>
  <pageMargins left="0.7" right="0.7" top="0.75" bottom="0.75" header="0.3" footer="0.3"/>
  <pageSetup scale="31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"/>
  <sheetViews>
    <sheetView showGridLines="0" topLeftCell="A2" zoomScale="80" zoomScaleNormal="80" workbookViewId="0">
      <selection activeCell="U8" sqref="U8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2" bestFit="1" customWidth="1"/>
    <col min="5" max="5" width="16.85546875" customWidth="1"/>
    <col min="6" max="6" width="14.28515625" customWidth="1"/>
  </cols>
  <sheetData>
    <row r="1" spans="2:31" ht="30" customHeight="1" x14ac:dyDescent="0.25">
      <c r="B1" s="271"/>
      <c r="C1" s="272"/>
      <c r="D1" s="272"/>
      <c r="E1" s="288" t="s">
        <v>69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3" t="s">
        <v>92</v>
      </c>
      <c r="R1" s="284"/>
      <c r="S1" s="285"/>
    </row>
    <row r="2" spans="2:31" ht="22.5" customHeight="1" x14ac:dyDescent="0.25">
      <c r="B2" s="273"/>
      <c r="C2" s="274"/>
      <c r="D2" s="274"/>
      <c r="E2" s="286" t="s">
        <v>151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6"/>
      <c r="R2" s="286"/>
      <c r="S2" s="287"/>
    </row>
    <row r="3" spans="2:31" ht="31.5" customHeight="1" thickBot="1" x14ac:dyDescent="0.3">
      <c r="B3" s="275"/>
      <c r="C3" s="276"/>
      <c r="D3" s="276"/>
      <c r="E3" s="277" t="s">
        <v>219</v>
      </c>
      <c r="F3" s="278"/>
      <c r="G3" s="278"/>
      <c r="H3" s="278"/>
      <c r="I3" s="277" t="s">
        <v>218</v>
      </c>
      <c r="J3" s="278"/>
      <c r="K3" s="278"/>
      <c r="L3" s="278"/>
      <c r="M3" s="277" t="s">
        <v>220</v>
      </c>
      <c r="N3" s="279"/>
      <c r="O3" s="279"/>
      <c r="P3" s="279"/>
      <c r="Q3" s="280" t="s">
        <v>75</v>
      </c>
      <c r="R3" s="281"/>
      <c r="S3" s="282"/>
    </row>
    <row r="6" spans="2:31" ht="15.75" thickBot="1" x14ac:dyDescent="0.3"/>
    <row r="7" spans="2:31" ht="60.75" thickBot="1" x14ac:dyDescent="0.3">
      <c r="B7" s="321" t="s">
        <v>0</v>
      </c>
      <c r="C7" s="344"/>
      <c r="D7" s="323" t="s">
        <v>1</v>
      </c>
      <c r="E7" s="324"/>
      <c r="F7" s="324"/>
      <c r="G7" s="324"/>
      <c r="H7" s="345"/>
      <c r="I7" s="323" t="s">
        <v>2</v>
      </c>
      <c r="J7" s="326"/>
      <c r="K7" s="327"/>
      <c r="L7" s="74" t="s">
        <v>59</v>
      </c>
      <c r="M7" s="74" t="s">
        <v>61</v>
      </c>
      <c r="N7" s="75" t="s">
        <v>62</v>
      </c>
      <c r="O7" s="75" t="s">
        <v>76</v>
      </c>
      <c r="P7" s="181" t="s">
        <v>63</v>
      </c>
      <c r="Q7" s="182" t="s">
        <v>64</v>
      </c>
      <c r="R7" s="183" t="s">
        <v>65</v>
      </c>
      <c r="S7" s="75" t="s">
        <v>66</v>
      </c>
    </row>
    <row r="8" spans="2:31" ht="39.75" customHeight="1" x14ac:dyDescent="0.25">
      <c r="B8" s="252" t="s">
        <v>35</v>
      </c>
      <c r="C8" s="253"/>
      <c r="D8" s="328" t="s">
        <v>30</v>
      </c>
      <c r="E8" s="329"/>
      <c r="F8" s="329"/>
      <c r="G8" s="329"/>
      <c r="H8" s="330"/>
      <c r="I8" s="352" t="s">
        <v>31</v>
      </c>
      <c r="J8" s="332"/>
      <c r="K8" s="353"/>
      <c r="L8" s="37" t="s">
        <v>60</v>
      </c>
      <c r="M8" s="38">
        <v>1</v>
      </c>
      <c r="N8" s="37" t="s">
        <v>67</v>
      </c>
      <c r="O8" s="39">
        <f>AE15</f>
        <v>1</v>
      </c>
      <c r="P8" s="40">
        <v>0.9</v>
      </c>
      <c r="Q8" s="41">
        <v>0.8</v>
      </c>
      <c r="R8" s="42">
        <v>0.7</v>
      </c>
      <c r="S8" s="36" t="s">
        <v>85</v>
      </c>
    </row>
    <row r="9" spans="2:31" ht="39.75" customHeight="1" x14ac:dyDescent="0.25">
      <c r="B9" s="336"/>
      <c r="C9" s="337"/>
      <c r="D9" s="298" t="s">
        <v>29</v>
      </c>
      <c r="E9" s="263"/>
      <c r="F9" s="263"/>
      <c r="G9" s="263"/>
      <c r="H9" s="299"/>
      <c r="I9" s="303" t="s">
        <v>32</v>
      </c>
      <c r="J9" s="266"/>
      <c r="K9" s="304"/>
      <c r="L9" s="5" t="s">
        <v>60</v>
      </c>
      <c r="M9" s="7">
        <v>1</v>
      </c>
      <c r="N9" s="5" t="s">
        <v>83</v>
      </c>
      <c r="O9" s="39">
        <f>AE17</f>
        <v>0.7142857142857143</v>
      </c>
      <c r="P9" s="20">
        <v>0.9</v>
      </c>
      <c r="Q9" s="23">
        <v>0.8</v>
      </c>
      <c r="R9" s="26">
        <v>0.7</v>
      </c>
      <c r="S9" s="28" t="s">
        <v>85</v>
      </c>
    </row>
    <row r="10" spans="2:31" ht="39.75" customHeight="1" thickBot="1" x14ac:dyDescent="0.3">
      <c r="B10" s="254"/>
      <c r="C10" s="255"/>
      <c r="D10" s="305" t="s">
        <v>33</v>
      </c>
      <c r="E10" s="293"/>
      <c r="F10" s="293"/>
      <c r="G10" s="293"/>
      <c r="H10" s="306"/>
      <c r="I10" s="319" t="s">
        <v>34</v>
      </c>
      <c r="J10" s="296"/>
      <c r="K10" s="320"/>
      <c r="L10" s="6" t="s">
        <v>60</v>
      </c>
      <c r="M10" s="8">
        <v>0.9</v>
      </c>
      <c r="N10" s="6" t="s">
        <v>67</v>
      </c>
      <c r="O10" s="126">
        <f>AE19</f>
        <v>1</v>
      </c>
      <c r="P10" s="21">
        <v>0.8</v>
      </c>
      <c r="Q10" s="24">
        <v>0.7</v>
      </c>
      <c r="R10" s="27">
        <v>0.6</v>
      </c>
      <c r="S10" s="29" t="s">
        <v>85</v>
      </c>
    </row>
    <row r="12" spans="2:31" ht="15.75" thickBot="1" x14ac:dyDescent="0.3"/>
    <row r="13" spans="2:31" ht="15.75" thickBot="1" x14ac:dyDescent="0.3">
      <c r="G13" s="358" t="s">
        <v>127</v>
      </c>
      <c r="H13" s="359"/>
      <c r="I13" s="364" t="s">
        <v>128</v>
      </c>
      <c r="J13" s="365"/>
      <c r="K13" s="358" t="s">
        <v>129</v>
      </c>
      <c r="L13" s="359"/>
      <c r="M13" s="364" t="s">
        <v>130</v>
      </c>
      <c r="N13" s="365"/>
      <c r="O13" s="358" t="s">
        <v>131</v>
      </c>
      <c r="P13" s="359"/>
      <c r="Q13" s="364" t="s">
        <v>132</v>
      </c>
      <c r="R13" s="365"/>
      <c r="S13" s="358" t="s">
        <v>133</v>
      </c>
      <c r="T13" s="359"/>
      <c r="U13" s="364" t="s">
        <v>134</v>
      </c>
      <c r="V13" s="401"/>
      <c r="W13" s="401" t="s">
        <v>135</v>
      </c>
      <c r="X13" s="401"/>
      <c r="Y13" s="401" t="s">
        <v>136</v>
      </c>
      <c r="Z13" s="401"/>
      <c r="AA13" s="401" t="s">
        <v>137</v>
      </c>
      <c r="AB13" s="401"/>
      <c r="AC13" s="401" t="s">
        <v>138</v>
      </c>
      <c r="AD13" s="359"/>
      <c r="AE13" s="402" t="s">
        <v>146</v>
      </c>
    </row>
    <row r="14" spans="2:31" ht="15.75" thickBot="1" x14ac:dyDescent="0.3">
      <c r="D14" s="362" t="s">
        <v>1</v>
      </c>
      <c r="E14" s="363"/>
      <c r="F14" s="404"/>
      <c r="G14" s="76" t="s">
        <v>139</v>
      </c>
      <c r="H14" s="77" t="s">
        <v>140</v>
      </c>
      <c r="I14" s="78" t="s">
        <v>139</v>
      </c>
      <c r="J14" s="79" t="s">
        <v>140</v>
      </c>
      <c r="K14" s="76" t="s">
        <v>139</v>
      </c>
      <c r="L14" s="77" t="s">
        <v>140</v>
      </c>
      <c r="M14" s="78" t="s">
        <v>139</v>
      </c>
      <c r="N14" s="79" t="s">
        <v>140</v>
      </c>
      <c r="O14" s="76" t="s">
        <v>139</v>
      </c>
      <c r="P14" s="77" t="s">
        <v>140</v>
      </c>
      <c r="Q14" s="78" t="s">
        <v>139</v>
      </c>
      <c r="R14" s="79" t="s">
        <v>140</v>
      </c>
      <c r="S14" s="76" t="s">
        <v>139</v>
      </c>
      <c r="T14" s="77" t="s">
        <v>140</v>
      </c>
      <c r="U14" s="78" t="s">
        <v>139</v>
      </c>
      <c r="V14" s="67" t="s">
        <v>140</v>
      </c>
      <c r="W14" s="67" t="s">
        <v>139</v>
      </c>
      <c r="X14" s="67" t="s">
        <v>140</v>
      </c>
      <c r="Y14" s="67" t="s">
        <v>139</v>
      </c>
      <c r="Z14" s="67" t="s">
        <v>140</v>
      </c>
      <c r="AA14" s="67" t="s">
        <v>139</v>
      </c>
      <c r="AB14" s="67" t="s">
        <v>140</v>
      </c>
      <c r="AC14" s="67" t="s">
        <v>139</v>
      </c>
      <c r="AD14" s="77" t="s">
        <v>140</v>
      </c>
      <c r="AE14" s="403"/>
    </row>
    <row r="15" spans="2:31" ht="48" x14ac:dyDescent="0.25">
      <c r="C15" s="390">
        <v>1</v>
      </c>
      <c r="D15" s="354" t="s">
        <v>30</v>
      </c>
      <c r="E15" s="471" t="s">
        <v>31</v>
      </c>
      <c r="F15" s="70" t="s">
        <v>194</v>
      </c>
      <c r="G15" s="45">
        <v>1</v>
      </c>
      <c r="H15" s="378">
        <f>+G16/G15*1</f>
        <v>1</v>
      </c>
      <c r="I15" s="45">
        <v>1</v>
      </c>
      <c r="J15" s="376">
        <f>+I16/I15*1</f>
        <v>1</v>
      </c>
      <c r="K15" s="45">
        <v>1</v>
      </c>
      <c r="L15" s="378">
        <f>+K16/K15*1</f>
        <v>1</v>
      </c>
      <c r="M15" s="45">
        <v>1</v>
      </c>
      <c r="N15" s="376">
        <f>+M16/M15*1</f>
        <v>1</v>
      </c>
      <c r="O15" s="45">
        <v>1</v>
      </c>
      <c r="P15" s="378">
        <f>+O16/O15*1</f>
        <v>1</v>
      </c>
      <c r="Q15" s="45">
        <v>1</v>
      </c>
      <c r="R15" s="376">
        <f>+Q16/Q15*1</f>
        <v>1</v>
      </c>
      <c r="S15" s="45">
        <v>1</v>
      </c>
      <c r="T15" s="378">
        <f>+S16/S15*1</f>
        <v>1</v>
      </c>
      <c r="U15" s="131">
        <v>1</v>
      </c>
      <c r="V15" s="378">
        <f>+U16/U15*1</f>
        <v>1</v>
      </c>
      <c r="W15" s="131">
        <v>1</v>
      </c>
      <c r="X15" s="376">
        <f>+W16/W15*1</f>
        <v>1</v>
      </c>
      <c r="Y15" s="131">
        <v>1</v>
      </c>
      <c r="Z15" s="378">
        <f>+Y16/Y15*1</f>
        <v>1</v>
      </c>
      <c r="AA15" s="131">
        <v>1</v>
      </c>
      <c r="AB15" s="376">
        <f>+AA16/AA15*1</f>
        <v>1</v>
      </c>
      <c r="AC15" s="131">
        <v>1</v>
      </c>
      <c r="AD15" s="378">
        <f>+AC16/AC15*1</f>
        <v>1</v>
      </c>
      <c r="AE15" s="407">
        <f>AVERAGE(H15,J15,L15,N15,P15,R15,T15)</f>
        <v>1</v>
      </c>
    </row>
    <row r="16" spans="2:31" ht="61.15" customHeight="1" thickBot="1" x14ac:dyDescent="0.3">
      <c r="C16" s="390"/>
      <c r="D16" s="355"/>
      <c r="E16" s="472"/>
      <c r="F16" s="86" t="s">
        <v>195</v>
      </c>
      <c r="G16" s="46">
        <v>1</v>
      </c>
      <c r="H16" s="379"/>
      <c r="I16" s="46">
        <v>1</v>
      </c>
      <c r="J16" s="377"/>
      <c r="K16" s="46">
        <v>1</v>
      </c>
      <c r="L16" s="379"/>
      <c r="M16" s="46">
        <v>1</v>
      </c>
      <c r="N16" s="377"/>
      <c r="O16" s="46">
        <v>1</v>
      </c>
      <c r="P16" s="379"/>
      <c r="Q16" s="46">
        <v>1</v>
      </c>
      <c r="R16" s="377"/>
      <c r="S16" s="46">
        <v>1</v>
      </c>
      <c r="T16" s="379"/>
      <c r="U16" s="132">
        <v>1</v>
      </c>
      <c r="V16" s="379"/>
      <c r="W16" s="132">
        <v>1</v>
      </c>
      <c r="X16" s="377"/>
      <c r="Y16" s="132">
        <v>1</v>
      </c>
      <c r="Z16" s="379"/>
      <c r="AA16" s="132">
        <v>1</v>
      </c>
      <c r="AB16" s="377"/>
      <c r="AC16" s="132">
        <v>1</v>
      </c>
      <c r="AD16" s="379"/>
      <c r="AE16" s="408"/>
    </row>
    <row r="17" spans="3:31" ht="41.45" customHeight="1" x14ac:dyDescent="0.25">
      <c r="C17" s="390">
        <v>2</v>
      </c>
      <c r="D17" s="366" t="s">
        <v>29</v>
      </c>
      <c r="E17" s="473" t="s">
        <v>32</v>
      </c>
      <c r="F17" s="80" t="s">
        <v>196</v>
      </c>
      <c r="G17" s="91">
        <v>14</v>
      </c>
      <c r="H17" s="370">
        <f>+G18/G17*1</f>
        <v>0.7142857142857143</v>
      </c>
      <c r="I17" s="91">
        <v>14</v>
      </c>
      <c r="J17" s="374">
        <f>+I18/I17*1</f>
        <v>0.7142857142857143</v>
      </c>
      <c r="K17" s="91">
        <v>14</v>
      </c>
      <c r="L17" s="370">
        <f>+K18/K17*1</f>
        <v>0.7142857142857143</v>
      </c>
      <c r="M17" s="91">
        <v>14</v>
      </c>
      <c r="N17" s="374">
        <f>+M18/M17*1</f>
        <v>0.7142857142857143</v>
      </c>
      <c r="O17" s="91">
        <v>14</v>
      </c>
      <c r="P17" s="370">
        <f>+O18/O17*1</f>
        <v>0.7142857142857143</v>
      </c>
      <c r="Q17" s="91">
        <v>14</v>
      </c>
      <c r="R17" s="374">
        <f>+Q18/Q17*1</f>
        <v>0.7142857142857143</v>
      </c>
      <c r="S17" s="91">
        <v>14</v>
      </c>
      <c r="T17" s="370">
        <f>+S18/S17*1</f>
        <v>0.7142857142857143</v>
      </c>
      <c r="U17" s="135">
        <v>14</v>
      </c>
      <c r="V17" s="370">
        <f>+U18/U17*1</f>
        <v>0.7142857142857143</v>
      </c>
      <c r="W17" s="135">
        <v>14</v>
      </c>
      <c r="X17" s="374">
        <f>+W18/W17*1</f>
        <v>0.7142857142857143</v>
      </c>
      <c r="Y17" s="135">
        <v>14</v>
      </c>
      <c r="Z17" s="370">
        <f>+Y18/Y17*1</f>
        <v>0.7142857142857143</v>
      </c>
      <c r="AA17" s="135">
        <v>14</v>
      </c>
      <c r="AB17" s="374">
        <f>+AA18/AA17*1</f>
        <v>0.7142857142857143</v>
      </c>
      <c r="AC17" s="135">
        <v>14</v>
      </c>
      <c r="AD17" s="370">
        <f>+AC18/AC17*1</f>
        <v>0.7142857142857143</v>
      </c>
      <c r="AE17" s="407">
        <f>AVERAGE(H17,J17,L17,N17,P17,R17,T17)</f>
        <v>0.7142857142857143</v>
      </c>
    </row>
    <row r="18" spans="3:31" ht="50.45" customHeight="1" thickBot="1" x14ac:dyDescent="0.3">
      <c r="C18" s="390"/>
      <c r="D18" s="367"/>
      <c r="E18" s="474"/>
      <c r="F18" s="87" t="s">
        <v>197</v>
      </c>
      <c r="G18" s="92">
        <v>10</v>
      </c>
      <c r="H18" s="371"/>
      <c r="I18" s="92">
        <v>10</v>
      </c>
      <c r="J18" s="375"/>
      <c r="K18" s="92">
        <v>10</v>
      </c>
      <c r="L18" s="371"/>
      <c r="M18" s="92">
        <v>10</v>
      </c>
      <c r="N18" s="375"/>
      <c r="O18" s="92">
        <v>10</v>
      </c>
      <c r="P18" s="371"/>
      <c r="Q18" s="92">
        <v>10</v>
      </c>
      <c r="R18" s="375"/>
      <c r="S18" s="92">
        <v>10</v>
      </c>
      <c r="T18" s="371"/>
      <c r="U18" s="136">
        <v>10</v>
      </c>
      <c r="V18" s="371"/>
      <c r="W18" s="136">
        <v>10</v>
      </c>
      <c r="X18" s="375"/>
      <c r="Y18" s="136">
        <v>10</v>
      </c>
      <c r="Z18" s="371"/>
      <c r="AA18" s="136">
        <v>10</v>
      </c>
      <c r="AB18" s="375"/>
      <c r="AC18" s="136">
        <v>10</v>
      </c>
      <c r="AD18" s="371"/>
      <c r="AE18" s="408"/>
    </row>
    <row r="19" spans="3:31" ht="60.6" customHeight="1" x14ac:dyDescent="0.25">
      <c r="C19" s="390">
        <v>3</v>
      </c>
      <c r="D19" s="354" t="s">
        <v>33</v>
      </c>
      <c r="E19" s="471" t="s">
        <v>34</v>
      </c>
      <c r="F19" s="70" t="s">
        <v>198</v>
      </c>
      <c r="G19" s="93">
        <v>15</v>
      </c>
      <c r="H19" s="378">
        <f>+G20/G19*1</f>
        <v>1</v>
      </c>
      <c r="I19" s="93">
        <v>15</v>
      </c>
      <c r="J19" s="376">
        <f>+I20/I19*1</f>
        <v>1</v>
      </c>
      <c r="K19" s="93">
        <v>15</v>
      </c>
      <c r="L19" s="378">
        <f>+K20/K19*1</f>
        <v>1</v>
      </c>
      <c r="M19" s="93">
        <v>15</v>
      </c>
      <c r="N19" s="376">
        <f>+M20/M19*1</f>
        <v>1</v>
      </c>
      <c r="O19" s="93">
        <v>15</v>
      </c>
      <c r="P19" s="378">
        <f>+O20/O19*1</f>
        <v>1</v>
      </c>
      <c r="Q19" s="93">
        <v>15</v>
      </c>
      <c r="R19" s="376">
        <f>+Q20/Q19*1</f>
        <v>1</v>
      </c>
      <c r="S19" s="93">
        <v>15</v>
      </c>
      <c r="T19" s="378">
        <f>+S20/S19*1</f>
        <v>1</v>
      </c>
      <c r="U19" s="133">
        <v>15</v>
      </c>
      <c r="V19" s="378">
        <f>+U20/U19*1</f>
        <v>1</v>
      </c>
      <c r="W19" s="133">
        <v>15</v>
      </c>
      <c r="X19" s="376">
        <f>+W20/W19*1</f>
        <v>1</v>
      </c>
      <c r="Y19" s="133">
        <v>15</v>
      </c>
      <c r="Z19" s="378">
        <f>+Y20/Y19*1</f>
        <v>1</v>
      </c>
      <c r="AA19" s="133">
        <v>15</v>
      </c>
      <c r="AB19" s="376">
        <f>+AA20/AA19*1</f>
        <v>1</v>
      </c>
      <c r="AC19" s="133">
        <v>15</v>
      </c>
      <c r="AD19" s="378">
        <f>+AC20/AC19*1</f>
        <v>1</v>
      </c>
      <c r="AE19" s="407">
        <f>AVERAGE(H19,J19,L19,N19,P19,R19,T19)</f>
        <v>1</v>
      </c>
    </row>
    <row r="20" spans="3:31" ht="55.15" customHeight="1" thickBot="1" x14ac:dyDescent="0.3">
      <c r="C20" s="390"/>
      <c r="D20" s="355"/>
      <c r="E20" s="472"/>
      <c r="F20" s="86" t="s">
        <v>199</v>
      </c>
      <c r="G20" s="94">
        <v>15</v>
      </c>
      <c r="H20" s="379"/>
      <c r="I20" s="94">
        <v>15</v>
      </c>
      <c r="J20" s="377"/>
      <c r="K20" s="94">
        <v>15</v>
      </c>
      <c r="L20" s="379"/>
      <c r="M20" s="94">
        <v>15</v>
      </c>
      <c r="N20" s="377"/>
      <c r="O20" s="94">
        <v>15</v>
      </c>
      <c r="P20" s="379"/>
      <c r="Q20" s="94">
        <v>15</v>
      </c>
      <c r="R20" s="377"/>
      <c r="S20" s="94">
        <v>15</v>
      </c>
      <c r="T20" s="379"/>
      <c r="U20" s="134">
        <v>15</v>
      </c>
      <c r="V20" s="379"/>
      <c r="W20" s="134">
        <v>15</v>
      </c>
      <c r="X20" s="377"/>
      <c r="Y20" s="134">
        <v>15</v>
      </c>
      <c r="Z20" s="379"/>
      <c r="AA20" s="134">
        <v>15</v>
      </c>
      <c r="AB20" s="377"/>
      <c r="AC20" s="134">
        <v>15</v>
      </c>
      <c r="AD20" s="379"/>
      <c r="AE20" s="408"/>
    </row>
    <row r="21" spans="3:31" ht="45.6" hidden="1" customHeight="1" x14ac:dyDescent="0.25">
      <c r="C21" s="158">
        <v>4</v>
      </c>
      <c r="D21" s="392" t="s">
        <v>209</v>
      </c>
      <c r="E21" s="394" t="s">
        <v>206</v>
      </c>
      <c r="F21" s="117" t="s">
        <v>213</v>
      </c>
      <c r="G21" s="140"/>
      <c r="H21" s="378" t="e">
        <f>+G22/G21*1</f>
        <v>#DIV/0!</v>
      </c>
      <c r="I21" s="112"/>
      <c r="J21" s="376" t="e">
        <f>+I22/I21*1</f>
        <v>#DIV/0!</v>
      </c>
      <c r="K21" s="108"/>
      <c r="L21" s="378" t="e">
        <f>+K22/K21*1</f>
        <v>#DIV/0!</v>
      </c>
      <c r="M21" s="112"/>
      <c r="N21" s="376" t="e">
        <f>+M22/M21*1</f>
        <v>#DIV/0!</v>
      </c>
      <c r="O21" s="108"/>
      <c r="P21" s="378" t="e">
        <f>+O22/O21*1</f>
        <v>#DIV/0!</v>
      </c>
      <c r="Q21" s="112"/>
      <c r="R21" s="376" t="e">
        <f>+Q22/Q21*1</f>
        <v>#DIV/0!</v>
      </c>
      <c r="S21" s="108"/>
      <c r="T21" s="378" t="e">
        <f>+S22/S21*1</f>
        <v>#DIV/0!</v>
      </c>
      <c r="U21" s="167"/>
      <c r="V21" s="376" t="e">
        <f>+U22/U21*1</f>
        <v>#DIV/0!</v>
      </c>
      <c r="W21" s="108"/>
      <c r="X21" s="378" t="e">
        <f>+W22/W21*1</f>
        <v>#DIV/0!</v>
      </c>
      <c r="Y21" s="112"/>
      <c r="Z21" s="376" t="e">
        <f>+Y22/Y21*1</f>
        <v>#DIV/0!</v>
      </c>
      <c r="AA21" s="108"/>
      <c r="AB21" s="378" t="e">
        <f>+AA22/AA21*1</f>
        <v>#DIV/0!</v>
      </c>
      <c r="AC21" s="108"/>
      <c r="AD21" s="378" t="e">
        <f>+AC22/AC21*1</f>
        <v>#DIV/0!</v>
      </c>
      <c r="AE21" s="386" t="e">
        <f>AVERAGE(H21,J21,L21,N21,P21,R21,T21,V21,X21,Z21,AB21,AD21)</f>
        <v>#DIV/0!</v>
      </c>
    </row>
    <row r="22" spans="3:31" ht="24.75" hidden="1" thickBot="1" x14ac:dyDescent="0.3">
      <c r="C22" s="158"/>
      <c r="D22" s="393"/>
      <c r="E22" s="395"/>
      <c r="F22" s="159" t="s">
        <v>214</v>
      </c>
      <c r="G22" s="160"/>
      <c r="H22" s="371"/>
      <c r="I22" s="161"/>
      <c r="J22" s="375"/>
      <c r="K22" s="162"/>
      <c r="L22" s="371"/>
      <c r="M22" s="161"/>
      <c r="N22" s="375"/>
      <c r="O22" s="162"/>
      <c r="P22" s="371"/>
      <c r="Q22" s="161"/>
      <c r="R22" s="375"/>
      <c r="S22" s="162"/>
      <c r="T22" s="371"/>
      <c r="U22" s="170"/>
      <c r="V22" s="375"/>
      <c r="W22" s="162"/>
      <c r="X22" s="371"/>
      <c r="Y22" s="161"/>
      <c r="Z22" s="375"/>
      <c r="AA22" s="162"/>
      <c r="AB22" s="371"/>
      <c r="AC22" s="162"/>
      <c r="AD22" s="371"/>
      <c r="AE22" s="391"/>
    </row>
    <row r="23" spans="3:31" ht="36" hidden="1" customHeight="1" x14ac:dyDescent="0.25">
      <c r="C23" s="163">
        <v>5</v>
      </c>
      <c r="D23" s="354" t="s">
        <v>207</v>
      </c>
      <c r="E23" s="356" t="s">
        <v>208</v>
      </c>
      <c r="F23" s="164" t="s">
        <v>215</v>
      </c>
      <c r="G23" s="138"/>
      <c r="H23" s="378" t="e">
        <f>+G24/G23*1</f>
        <v>#DIV/0!</v>
      </c>
      <c r="I23" s="112"/>
      <c r="J23" s="376" t="e">
        <f>+I24/I23*1</f>
        <v>#DIV/0!</v>
      </c>
      <c r="K23" s="108"/>
      <c r="L23" s="378" t="e">
        <f>+K24/K23*1</f>
        <v>#DIV/0!</v>
      </c>
      <c r="M23" s="112"/>
      <c r="N23" s="376" t="e">
        <f>+M24/M23*1</f>
        <v>#DIV/0!</v>
      </c>
      <c r="O23" s="108"/>
      <c r="P23" s="378" t="e">
        <f>+O24/O23*1</f>
        <v>#DIV/0!</v>
      </c>
      <c r="Q23" s="112"/>
      <c r="R23" s="376" t="e">
        <f>+Q24/Q23*1</f>
        <v>#DIV/0!</v>
      </c>
      <c r="S23" s="108"/>
      <c r="T23" s="378" t="e">
        <f>+S24/S23*1</f>
        <v>#DIV/0!</v>
      </c>
      <c r="U23" s="171"/>
      <c r="V23" s="376" t="e">
        <f>+U24/U23*1</f>
        <v>#DIV/0!</v>
      </c>
      <c r="W23" s="108"/>
      <c r="X23" s="378" t="e">
        <f>+W24/W23*1</f>
        <v>#DIV/0!</v>
      </c>
      <c r="Y23" s="112"/>
      <c r="Z23" s="376" t="e">
        <f>+Y24/Y23*1</f>
        <v>#DIV/0!</v>
      </c>
      <c r="AA23" s="108"/>
      <c r="AB23" s="378" t="e">
        <f>+AA24/AA23*1</f>
        <v>#DIV/0!</v>
      </c>
      <c r="AC23" s="108"/>
      <c r="AD23" s="378" t="e">
        <f>+AC24/AC23*1</f>
        <v>#DIV/0!</v>
      </c>
      <c r="AE23" s="386" t="e">
        <f>AVERAGE(H23,J23,L23,N23,P23,R23,T23,V23,X23,Z23,AB23,AD23)</f>
        <v>#DIV/0!</v>
      </c>
    </row>
    <row r="24" spans="3:31" ht="30.6" hidden="1" customHeight="1" thickBot="1" x14ac:dyDescent="0.3">
      <c r="C24" s="163"/>
      <c r="D24" s="355"/>
      <c r="E24" s="357"/>
      <c r="F24" s="121" t="s">
        <v>216</v>
      </c>
      <c r="G24" s="139"/>
      <c r="H24" s="379"/>
      <c r="I24" s="113"/>
      <c r="J24" s="377"/>
      <c r="K24" s="109"/>
      <c r="L24" s="379"/>
      <c r="M24" s="113"/>
      <c r="N24" s="377"/>
      <c r="O24" s="109"/>
      <c r="P24" s="379"/>
      <c r="Q24" s="113"/>
      <c r="R24" s="377"/>
      <c r="S24" s="109"/>
      <c r="T24" s="379"/>
      <c r="U24" s="169"/>
      <c r="V24" s="377"/>
      <c r="W24" s="109"/>
      <c r="X24" s="379"/>
      <c r="Y24" s="113"/>
      <c r="Z24" s="377"/>
      <c r="AA24" s="109"/>
      <c r="AB24" s="379"/>
      <c r="AC24" s="109"/>
      <c r="AD24" s="379"/>
      <c r="AE24" s="387"/>
    </row>
    <row r="25" spans="3:31" x14ac:dyDescent="0.25">
      <c r="AE25" s="95">
        <f>AVERAGE(AE15:AE20)</f>
        <v>0.90476190476190477</v>
      </c>
    </row>
  </sheetData>
  <mergeCells count="110">
    <mergeCell ref="AE21:AE22"/>
    <mergeCell ref="AE23:AE24"/>
    <mergeCell ref="N23:N24"/>
    <mergeCell ref="P23:P24"/>
    <mergeCell ref="R23:R24"/>
    <mergeCell ref="T23:T24"/>
    <mergeCell ref="V23:V24"/>
    <mergeCell ref="D21:D22"/>
    <mergeCell ref="E21:E22"/>
    <mergeCell ref="H21:H22"/>
    <mergeCell ref="J21:J22"/>
    <mergeCell ref="L21:L22"/>
    <mergeCell ref="X21:X22"/>
    <mergeCell ref="Z21:Z22"/>
    <mergeCell ref="AB21:AB22"/>
    <mergeCell ref="AD21:AD22"/>
    <mergeCell ref="D23:D24"/>
    <mergeCell ref="E23:E24"/>
    <mergeCell ref="H23:H24"/>
    <mergeCell ref="J23:J24"/>
    <mergeCell ref="L23:L24"/>
    <mergeCell ref="X23:X24"/>
    <mergeCell ref="Z23:Z24"/>
    <mergeCell ref="AB23:AB24"/>
    <mergeCell ref="T19:T20"/>
    <mergeCell ref="X19:X20"/>
    <mergeCell ref="Z19:Z20"/>
    <mergeCell ref="AB19:AB20"/>
    <mergeCell ref="AD19:AD20"/>
    <mergeCell ref="V19:V20"/>
    <mergeCell ref="N21:N22"/>
    <mergeCell ref="P21:P22"/>
    <mergeCell ref="R21:R22"/>
    <mergeCell ref="T21:T22"/>
    <mergeCell ref="V21:V22"/>
    <mergeCell ref="AD23:AD24"/>
    <mergeCell ref="AE15:AE16"/>
    <mergeCell ref="AE17:AE18"/>
    <mergeCell ref="C19:C20"/>
    <mergeCell ref="D19:D20"/>
    <mergeCell ref="E19:E20"/>
    <mergeCell ref="H19:H20"/>
    <mergeCell ref="J19:J20"/>
    <mergeCell ref="L17:L18"/>
    <mergeCell ref="N17:N18"/>
    <mergeCell ref="P17:P18"/>
    <mergeCell ref="R17:R18"/>
    <mergeCell ref="T17:T18"/>
    <mergeCell ref="V17:V18"/>
    <mergeCell ref="C17:C18"/>
    <mergeCell ref="D17:D18"/>
    <mergeCell ref="E17:E18"/>
    <mergeCell ref="L15:L16"/>
    <mergeCell ref="N15:N16"/>
    <mergeCell ref="AE19:AE20"/>
    <mergeCell ref="V15:V16"/>
    <mergeCell ref="L19:L20"/>
    <mergeCell ref="N19:N20"/>
    <mergeCell ref="P19:P20"/>
    <mergeCell ref="R19:R20"/>
    <mergeCell ref="X15:X16"/>
    <mergeCell ref="Z15:Z16"/>
    <mergeCell ref="AB15:AB16"/>
    <mergeCell ref="AD15:AD16"/>
    <mergeCell ref="H17:H18"/>
    <mergeCell ref="AD17:AD18"/>
    <mergeCell ref="X17:X18"/>
    <mergeCell ref="Z17:Z18"/>
    <mergeCell ref="AB17:AB18"/>
    <mergeCell ref="J17:J18"/>
    <mergeCell ref="C15:C16"/>
    <mergeCell ref="D15:D16"/>
    <mergeCell ref="E15:E16"/>
    <mergeCell ref="H15:H16"/>
    <mergeCell ref="J15:J16"/>
    <mergeCell ref="M13:N13"/>
    <mergeCell ref="O13:P13"/>
    <mergeCell ref="Q13:R13"/>
    <mergeCell ref="S13:T13"/>
    <mergeCell ref="G13:H13"/>
    <mergeCell ref="I13:J13"/>
    <mergeCell ref="K13:L13"/>
    <mergeCell ref="P15:P16"/>
    <mergeCell ref="R15:R16"/>
    <mergeCell ref="T15:T16"/>
    <mergeCell ref="B8:C10"/>
    <mergeCell ref="D8:H8"/>
    <mergeCell ref="I8:K8"/>
    <mergeCell ref="D9:H9"/>
    <mergeCell ref="I9:K9"/>
    <mergeCell ref="D10:H10"/>
    <mergeCell ref="I10:K10"/>
    <mergeCell ref="AE13:AE14"/>
    <mergeCell ref="D14:F14"/>
    <mergeCell ref="U13:V13"/>
    <mergeCell ref="W13:X13"/>
    <mergeCell ref="Y13:Z13"/>
    <mergeCell ref="AA13:AB13"/>
    <mergeCell ref="AC13:AD13"/>
    <mergeCell ref="B1:D3"/>
    <mergeCell ref="E1:P1"/>
    <mergeCell ref="Q1:S2"/>
    <mergeCell ref="E2:P2"/>
    <mergeCell ref="E3:H3"/>
    <mergeCell ref="I3:L3"/>
    <mergeCell ref="M3:P3"/>
    <mergeCell ref="Q3:S3"/>
    <mergeCell ref="B7:C7"/>
    <mergeCell ref="D7:H7"/>
    <mergeCell ref="I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TABLERO DE KPI´s</vt:lpstr>
      <vt:lpstr>PRODUCCION</vt:lpstr>
      <vt:lpstr>MANTENIMIENTO</vt:lpstr>
      <vt:lpstr>COMPRAS</vt:lpstr>
      <vt:lpstr>VENTAS DM</vt:lpstr>
      <vt:lpstr>ORTOPEDIA</vt:lpstr>
      <vt:lpstr>ASEG CALIDAD</vt:lpstr>
      <vt:lpstr>CALIDAD</vt:lpstr>
      <vt:lpstr>DIR OPERACIÓN</vt:lpstr>
      <vt:lpstr>ALMACÉN</vt:lpstr>
      <vt:lpstr>RRHH</vt:lpstr>
      <vt:lpstr>FINANZAS</vt:lpstr>
      <vt:lpstr>SISTEMAS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x360</dc:creator>
  <cp:lastModifiedBy>SISTEMAS</cp:lastModifiedBy>
  <cp:lastPrinted>2026-02-13T23:00:11Z</cp:lastPrinted>
  <dcterms:created xsi:type="dcterms:W3CDTF">2023-11-09T18:30:48Z</dcterms:created>
  <dcterms:modified xsi:type="dcterms:W3CDTF">2026-02-17T15:21:57Z</dcterms:modified>
</cp:coreProperties>
</file>